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4.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drawings/drawing5.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drawings/drawing6.xml" ContentType="application/vnd.openxmlformats-officedocument.drawing+xml"/>
  <Override PartName="/xl/tables/table4.xml" ContentType="application/vnd.openxmlformats-officedocument.spreadsheetml.table+xml"/>
  <Override PartName="/xl/charts/chart4.xml" ContentType="application/vnd.openxmlformats-officedocument.drawingml.chart+xml"/>
  <Override PartName="/xl/drawings/drawing7.xml" ContentType="application/vnd.openxmlformats-officedocument.drawing+xml"/>
  <Override PartName="/xl/tables/table5.xml" ContentType="application/vnd.openxmlformats-officedocument.spreadsheetml.table+xml"/>
  <Override PartName="/xl/charts/chart5.xml" ContentType="application/vnd.openxmlformats-officedocument.drawingml.chart+xml"/>
  <Override PartName="/xl/drawings/drawing8.xml" ContentType="application/vnd.openxmlformats-officedocument.drawing+xml"/>
  <Override PartName="/xl/tables/table6.xml" ContentType="application/vnd.openxmlformats-officedocument.spreadsheetml.table+xml"/>
  <Override PartName="/xl/charts/chart6.xml" ContentType="application/vnd.openxmlformats-officedocument.drawingml.chart+xml"/>
  <Override PartName="/xl/drawings/drawing9.xml" ContentType="application/vnd.openxmlformats-officedocument.drawing+xml"/>
  <Override PartName="/xl/tables/table7.xml" ContentType="application/vnd.openxmlformats-officedocument.spreadsheetml.table+xml"/>
  <Override PartName="/xl/charts/chart7.xml" ContentType="application/vnd.openxmlformats-officedocument.drawingml.chart+xml"/>
  <Override PartName="/xl/drawings/drawing10.xml" ContentType="application/vnd.openxmlformats-officedocument.drawing+xml"/>
  <Override PartName="/xl/tables/table8.xml" ContentType="application/vnd.openxmlformats-officedocument.spreadsheetml.table+xml"/>
  <Override PartName="/xl/charts/chart8.xml" ContentType="application/vnd.openxmlformats-officedocument.drawingml.chart+xml"/>
  <Override PartName="/xl/drawings/drawing11.xml" ContentType="application/vnd.openxmlformats-officedocument.drawing+xml"/>
  <Override PartName="/xl/tables/table9.xml" ContentType="application/vnd.openxmlformats-officedocument.spreadsheetml.table+xml"/>
  <Override PartName="/xl/charts/chart9.xml" ContentType="application/vnd.openxmlformats-officedocument.drawingml.chart+xml"/>
  <Override PartName="/xl/drawings/drawing12.xml" ContentType="application/vnd.openxmlformats-officedocument.drawing+xml"/>
  <Override PartName="/xl/tables/table10.xml" ContentType="application/vnd.openxmlformats-officedocument.spreadsheetml.table+xml"/>
  <Override PartName="/xl/charts/chart10.xml" ContentType="application/vnd.openxmlformats-officedocument.drawingml.chart+xml"/>
  <Override PartName="/xl/drawings/drawing13.xml" ContentType="application/vnd.openxmlformats-officedocument.drawing+xml"/>
  <Override PartName="/xl/tables/table11.xml" ContentType="application/vnd.openxmlformats-officedocument.spreadsheetml.table+xml"/>
  <Override PartName="/xl/charts/chart11.xml" ContentType="application/vnd.openxmlformats-officedocument.drawingml.chart+xml"/>
  <Override PartName="/xl/drawings/drawing14.xml" ContentType="application/vnd.openxmlformats-officedocument.drawing+xml"/>
  <Override PartName="/xl/tables/table12.xml" ContentType="application/vnd.openxmlformats-officedocument.spreadsheetml.table+xml"/>
  <Override PartName="/xl/charts/chart12.xml" ContentType="application/vnd.openxmlformats-officedocument.drawingml.chart+xml"/>
  <Override PartName="/xl/drawings/drawing15.xml" ContentType="application/vnd.openxmlformats-officedocument.drawing+xml"/>
  <Override PartName="/xl/tables/table13.xml" ContentType="application/vnd.openxmlformats-officedocument.spreadsheetml.table+xml"/>
  <Override PartName="/xl/charts/chart13.xml" ContentType="application/vnd.openxmlformats-officedocument.drawingml.chart+xml"/>
  <Override PartName="/xl/drawings/drawing16.xml" ContentType="application/vnd.openxmlformats-officedocument.drawing+xml"/>
  <Override PartName="/xl/tables/table14.xml" ContentType="application/vnd.openxmlformats-officedocument.spreadsheetml.table+xml"/>
  <Override PartName="/xl/charts/chart14.xml" ContentType="application/vnd.openxmlformats-officedocument.drawingml.chart+xml"/>
  <Override PartName="/xl/drawings/drawing17.xml" ContentType="application/vnd.openxmlformats-officedocument.drawing+xml"/>
  <Override PartName="/xl/tables/table15.xml" ContentType="application/vnd.openxmlformats-officedocument.spreadsheetml.table+xml"/>
  <Override PartName="/xl/charts/chart15.xml" ContentType="application/vnd.openxmlformats-officedocument.drawingml.chart+xml"/>
  <Override PartName="/xl/drawings/drawing18.xml" ContentType="application/vnd.openxmlformats-officedocument.drawing+xml"/>
  <Override PartName="/xl/tables/table16.xml" ContentType="application/vnd.openxmlformats-officedocument.spreadsheetml.table+xml"/>
  <Override PartName="/xl/charts/chart16.xml" ContentType="application/vnd.openxmlformats-officedocument.drawingml.chart+xml"/>
  <Override PartName="/xl/drawings/drawing19.xml" ContentType="application/vnd.openxmlformats-officedocument.drawing+xml"/>
  <Override PartName="/xl/tables/table17.xml" ContentType="application/vnd.openxmlformats-officedocument.spreadsheetml.table+xml"/>
  <Override PartName="/xl/charts/chart17.xml" ContentType="application/vnd.openxmlformats-officedocument.drawingml.chart+xml"/>
  <Override PartName="/xl/drawings/drawing20.xml" ContentType="application/vnd.openxmlformats-officedocument.drawing+xml"/>
  <Override PartName="/xl/tables/table18.xml" ContentType="application/vnd.openxmlformats-officedocument.spreadsheetml.table+xml"/>
  <Override PartName="/xl/charts/chart18.xml" ContentType="application/vnd.openxmlformats-officedocument.drawingml.chart+xml"/>
  <Override PartName="/xl/drawings/drawing21.xml" ContentType="application/vnd.openxmlformats-officedocument.drawing+xml"/>
  <Override PartName="/xl/tables/table19.xml" ContentType="application/vnd.openxmlformats-officedocument.spreadsheetml.table+xml"/>
  <Override PartName="/xl/charts/chart19.xml" ContentType="application/vnd.openxmlformats-officedocument.drawingml.chart+xml"/>
  <Override PartName="/xl/drawings/drawing22.xml" ContentType="application/vnd.openxmlformats-officedocument.drawing+xml"/>
  <Override PartName="/xl/tables/table20.xml" ContentType="application/vnd.openxmlformats-officedocument.spreadsheetml.table+xml"/>
  <Override PartName="/xl/charts/chart20.xml" ContentType="application/vnd.openxmlformats-officedocument.drawingml.chart+xml"/>
  <Override PartName="/xl/drawings/drawing23.xml" ContentType="application/vnd.openxmlformats-officedocument.drawing+xml"/>
  <Override PartName="/xl/tables/table21.xml" ContentType="application/vnd.openxmlformats-officedocument.spreadsheetml.table+xml"/>
  <Override PartName="/xl/charts/chart21.xml" ContentType="application/vnd.openxmlformats-officedocument.drawingml.chart+xml"/>
  <Override PartName="/xl/drawings/drawing24.xml" ContentType="application/vnd.openxmlformats-officedocument.drawing+xml"/>
  <Override PartName="/xl/tables/table22.xml" ContentType="application/vnd.openxmlformats-officedocument.spreadsheetml.table+xml"/>
  <Override PartName="/xl/charts/chart22.xml" ContentType="application/vnd.openxmlformats-officedocument.drawingml.chart+xml"/>
  <Override PartName="/xl/drawings/drawing25.xml" ContentType="application/vnd.openxmlformats-officedocument.drawing+xml"/>
  <Override PartName="/xl/tables/table23.xml" ContentType="application/vnd.openxmlformats-officedocument.spreadsheetml.table+xml"/>
  <Override PartName="/xl/charts/chart23.xml" ContentType="application/vnd.openxmlformats-officedocument.drawingml.chart+xml"/>
  <Override PartName="/xl/drawings/drawing26.xml" ContentType="application/vnd.openxmlformats-officedocument.drawing+xml"/>
  <Override PartName="/xl/tables/table24.xml" ContentType="application/vnd.openxmlformats-officedocument.spreadsheetml.table+xml"/>
  <Override PartName="/xl/charts/chart24.xml" ContentType="application/vnd.openxmlformats-officedocument.drawingml.chart+xml"/>
  <Override PartName="/xl/drawings/drawing27.xml" ContentType="application/vnd.openxmlformats-officedocument.drawing+xml"/>
  <Override PartName="/xl/tables/table25.xml" ContentType="application/vnd.openxmlformats-officedocument.spreadsheetml.table+xml"/>
  <Override PartName="/xl/charts/chart25.xml" ContentType="application/vnd.openxmlformats-officedocument.drawingml.chart+xml"/>
  <Override PartName="/xl/drawings/drawing28.xml" ContentType="application/vnd.openxmlformats-officedocument.drawing+xml"/>
  <Override PartName="/xl/tables/table26.xml" ContentType="application/vnd.openxmlformats-officedocument.spreadsheetml.table+xml"/>
  <Override PartName="/xl/charts/chart26.xml" ContentType="application/vnd.openxmlformats-officedocument.drawingml.chart+xml"/>
  <Override PartName="/xl/drawings/drawing29.xml" ContentType="application/vnd.openxmlformats-officedocument.drawing+xml"/>
  <Override PartName="/xl/tables/table27.xml" ContentType="application/vnd.openxmlformats-officedocument.spreadsheetml.table+xml"/>
  <Override PartName="/xl/charts/chart27.xml" ContentType="application/vnd.openxmlformats-officedocument.drawingml.chart+xml"/>
  <Override PartName="/xl/drawings/drawing30.xml" ContentType="application/vnd.openxmlformats-officedocument.drawing+xml"/>
  <Override PartName="/xl/tables/table28.xml" ContentType="application/vnd.openxmlformats-officedocument.spreadsheetml.table+xml"/>
  <Override PartName="/xl/charts/chart28.xml" ContentType="application/vnd.openxmlformats-officedocument.drawingml.chart+xml"/>
  <Override PartName="/xl/drawings/drawing31.xml" ContentType="application/vnd.openxmlformats-officedocument.drawing+xml"/>
  <Override PartName="/xl/tables/table29.xml" ContentType="application/vnd.openxmlformats-officedocument.spreadsheetml.table+xml"/>
  <Override PartName="/xl/charts/chart29.xml" ContentType="application/vnd.openxmlformats-officedocument.drawingml.chart+xml"/>
  <Override PartName="/xl/drawings/drawing32.xml" ContentType="application/vnd.openxmlformats-officedocument.drawing+xml"/>
  <Override PartName="/xl/tables/table30.xml" ContentType="application/vnd.openxmlformats-officedocument.spreadsheetml.table+xml"/>
  <Override PartName="/xl/charts/chart30.xml" ContentType="application/vnd.openxmlformats-officedocument.drawingml.chart+xml"/>
  <Override PartName="/xl/drawings/drawing33.xml" ContentType="application/vnd.openxmlformats-officedocument.drawing+xml"/>
  <Override PartName="/xl/tables/table31.xml" ContentType="application/vnd.openxmlformats-officedocument.spreadsheetml.table+xml"/>
  <Override PartName="/xl/charts/chart31.xml" ContentType="application/vnd.openxmlformats-officedocument.drawingml.chart+xml"/>
  <Override PartName="/xl/drawings/drawing34.xml" ContentType="application/vnd.openxmlformats-officedocument.drawing+xml"/>
  <Override PartName="/xl/tables/table32.xml" ContentType="application/vnd.openxmlformats-officedocument.spreadsheetml.table+xml"/>
  <Override PartName="/xl/charts/chart32.xml" ContentType="application/vnd.openxmlformats-officedocument.drawingml.chart+xml"/>
  <Override PartName="/xl/drawings/drawing35.xml" ContentType="application/vnd.openxmlformats-officedocument.drawing+xml"/>
  <Override PartName="/xl/tables/table33.xml" ContentType="application/vnd.openxmlformats-officedocument.spreadsheetml.table+xml"/>
  <Override PartName="/xl/charts/chart33.xml" ContentType="application/vnd.openxmlformats-officedocument.drawingml.chart+xml"/>
  <Override PartName="/xl/drawings/drawing36.xml" ContentType="application/vnd.openxmlformats-officedocument.drawing+xml"/>
  <Override PartName="/xl/tables/table34.xml" ContentType="application/vnd.openxmlformats-officedocument.spreadsheetml.table+xml"/>
  <Override PartName="/xl/charts/chart34.xml" ContentType="application/vnd.openxmlformats-officedocument.drawingml.chart+xml"/>
  <Override PartName="/xl/drawings/drawing37.xml" ContentType="application/vnd.openxmlformats-officedocument.drawing+xml"/>
  <Override PartName="/xl/tables/table35.xml" ContentType="application/vnd.openxmlformats-officedocument.spreadsheetml.table+xml"/>
  <Override PartName="/xl/charts/chart35.xml" ContentType="application/vnd.openxmlformats-officedocument.drawingml.chart+xml"/>
  <Override PartName="/xl/drawings/drawing38.xml" ContentType="application/vnd.openxmlformats-officedocument.drawing+xml"/>
  <Override PartName="/xl/tables/table36.xml" ContentType="application/vnd.openxmlformats-officedocument.spreadsheetml.table+xml"/>
  <Override PartName="/xl/charts/chart36.xml" ContentType="application/vnd.openxmlformats-officedocument.drawingml.chart+xml"/>
  <Override PartName="/xl/drawings/drawing39.xml" ContentType="application/vnd.openxmlformats-officedocument.drawing+xml"/>
  <Override PartName="/xl/tables/table37.xml" ContentType="application/vnd.openxmlformats-officedocument.spreadsheetml.table+xml"/>
  <Override PartName="/xl/charts/chart37.xml" ContentType="application/vnd.openxmlformats-officedocument.drawingml.chart+xml"/>
  <Override PartName="/xl/drawings/drawing40.xml" ContentType="application/vnd.openxmlformats-officedocument.drawing+xml"/>
  <Override PartName="/xl/tables/table38.xml" ContentType="application/vnd.openxmlformats-officedocument.spreadsheetml.table+xml"/>
  <Override PartName="/xl/charts/chart38.xml" ContentType="application/vnd.openxmlformats-officedocument.drawingml.chart+xml"/>
  <Override PartName="/xl/drawings/drawing41.xml" ContentType="application/vnd.openxmlformats-officedocument.drawing+xml"/>
  <Override PartName="/xl/tables/table39.xml" ContentType="application/vnd.openxmlformats-officedocument.spreadsheetml.table+xml"/>
  <Override PartName="/xl/charts/chart39.xml" ContentType="application/vnd.openxmlformats-officedocument.drawingml.chart+xml"/>
  <Override PartName="/xl/drawings/drawing42.xml" ContentType="application/vnd.openxmlformats-officedocument.drawing+xml"/>
  <Override PartName="/xl/tables/table40.xml" ContentType="application/vnd.openxmlformats-officedocument.spreadsheetml.table+xml"/>
  <Override PartName="/xl/charts/chart40.xml" ContentType="application/vnd.openxmlformats-officedocument.drawingml.chart+xml"/>
  <Override PartName="/xl/drawings/drawing43.xml" ContentType="application/vnd.openxmlformats-officedocument.drawing+xml"/>
  <Override PartName="/xl/tables/table41.xml" ContentType="application/vnd.openxmlformats-officedocument.spreadsheetml.table+xml"/>
  <Override PartName="/xl/charts/chart41.xml" ContentType="application/vnd.openxmlformats-officedocument.drawingml.chart+xml"/>
  <Override PartName="/xl/drawings/drawing44.xml" ContentType="application/vnd.openxmlformats-officedocument.drawing+xml"/>
  <Override PartName="/xl/tables/table42.xml" ContentType="application/vnd.openxmlformats-officedocument.spreadsheetml.table+xml"/>
  <Override PartName="/xl/charts/chart42.xml" ContentType="application/vnd.openxmlformats-officedocument.drawingml.chart+xml"/>
  <Override PartName="/xl/drawings/drawing45.xml" ContentType="application/vnd.openxmlformats-officedocument.drawing+xml"/>
  <Override PartName="/xl/tables/table43.xml" ContentType="application/vnd.openxmlformats-officedocument.spreadsheetml.table+xml"/>
  <Override PartName="/xl/charts/chart43.xml" ContentType="application/vnd.openxmlformats-officedocument.drawingml.chart+xml"/>
  <Override PartName="/xl/drawings/drawing46.xml" ContentType="application/vnd.openxmlformats-officedocument.drawing+xml"/>
  <Override PartName="/xl/tables/table44.xml" ContentType="application/vnd.openxmlformats-officedocument.spreadsheetml.table+xml"/>
  <Override PartName="/xl/charts/chart44.xml" ContentType="application/vnd.openxmlformats-officedocument.drawingml.chart+xml"/>
  <Override PartName="/xl/drawings/drawing47.xml" ContentType="application/vnd.openxmlformats-officedocument.drawing+xml"/>
  <Override PartName="/xl/tables/table45.xml" ContentType="application/vnd.openxmlformats-officedocument.spreadsheetml.table+xml"/>
  <Override PartName="/xl/charts/chart45.xml" ContentType="application/vnd.openxmlformats-officedocument.drawingml.chart+xml"/>
  <Override PartName="/xl/drawings/drawing48.xml" ContentType="application/vnd.openxmlformats-officedocument.drawing+xml"/>
  <Override PartName="/xl/tables/table46.xml" ContentType="application/vnd.openxmlformats-officedocument.spreadsheetml.table+xml"/>
  <Override PartName="/xl/charts/chart46.xml" ContentType="application/vnd.openxmlformats-officedocument.drawingml.chart+xml"/>
  <Override PartName="/xl/drawings/drawing49.xml" ContentType="application/vnd.openxmlformats-officedocument.drawing+xml"/>
  <Override PartName="/xl/tables/table47.xml" ContentType="application/vnd.openxmlformats-officedocument.spreadsheetml.table+xml"/>
  <Override PartName="/xl/charts/chart47.xml" ContentType="application/vnd.openxmlformats-officedocument.drawingml.chart+xml"/>
  <Override PartName="/xl/drawings/drawing50.xml" ContentType="application/vnd.openxmlformats-officedocument.drawing+xml"/>
  <Override PartName="/xl/tables/table48.xml" ContentType="application/vnd.openxmlformats-officedocument.spreadsheetml.table+xml"/>
  <Override PartName="/xl/charts/chart48.xml" ContentType="application/vnd.openxmlformats-officedocument.drawingml.chart+xml"/>
  <Override PartName="/xl/drawings/drawing51.xml" ContentType="application/vnd.openxmlformats-officedocument.drawing+xml"/>
  <Override PartName="/xl/tables/table49.xml" ContentType="application/vnd.openxmlformats-officedocument.spreadsheetml.table+xml"/>
  <Override PartName="/xl/charts/chart49.xml" ContentType="application/vnd.openxmlformats-officedocument.drawingml.chart+xml"/>
  <Override PartName="/xl/drawings/drawing52.xml" ContentType="application/vnd.openxmlformats-officedocument.drawing+xml"/>
  <Override PartName="/xl/tables/table50.xml" ContentType="application/vnd.openxmlformats-officedocument.spreadsheetml.table+xml"/>
  <Override PartName="/xl/charts/chart50.xml" ContentType="application/vnd.openxmlformats-officedocument.drawingml.chart+xml"/>
  <Override PartName="/xl/drawings/drawing53.xml" ContentType="application/vnd.openxmlformats-officedocument.drawing+xml"/>
  <Override PartName="/xl/tables/table51.xml" ContentType="application/vnd.openxmlformats-officedocument.spreadsheetml.table+xml"/>
  <Override PartName="/xl/charts/chart51.xml" ContentType="application/vnd.openxmlformats-officedocument.drawingml.chart+xml"/>
  <Override PartName="/xl/drawings/drawing54.xml" ContentType="application/vnd.openxmlformats-officedocument.drawing+xml"/>
  <Override PartName="/xl/tables/table52.xml" ContentType="application/vnd.openxmlformats-officedocument.spreadsheetml.table+xml"/>
  <Override PartName="/xl/charts/chart52.xml" ContentType="application/vnd.openxmlformats-officedocument.drawingml.chart+xml"/>
  <Override PartName="/xl/drawings/drawing55.xml" ContentType="application/vnd.openxmlformats-officedocument.drawing+xml"/>
  <Override PartName="/xl/tables/table53.xml" ContentType="application/vnd.openxmlformats-officedocument.spreadsheetml.table+xml"/>
  <Override PartName="/xl/charts/chart53.xml" ContentType="application/vnd.openxmlformats-officedocument.drawingml.chart+xml"/>
  <Override PartName="/xl/drawings/drawing56.xml" ContentType="application/vnd.openxmlformats-officedocument.drawing+xml"/>
  <Override PartName="/xl/tables/table54.xml" ContentType="application/vnd.openxmlformats-officedocument.spreadsheetml.table+xml"/>
  <Override PartName="/xl/charts/chart54.xml" ContentType="application/vnd.openxmlformats-officedocument.drawingml.chart+xml"/>
  <Override PartName="/xl/drawings/drawing57.xml" ContentType="application/vnd.openxmlformats-officedocument.drawing+xml"/>
  <Override PartName="/xl/tables/table55.xml" ContentType="application/vnd.openxmlformats-officedocument.spreadsheetml.table+xml"/>
  <Override PartName="/xl/charts/chart55.xml" ContentType="application/vnd.openxmlformats-officedocument.drawingml.chart+xml"/>
  <Override PartName="/xl/drawings/drawing58.xml" ContentType="application/vnd.openxmlformats-officedocument.drawing+xml"/>
  <Override PartName="/xl/tables/table56.xml" ContentType="application/vnd.openxmlformats-officedocument.spreadsheetml.table+xml"/>
  <Override PartName="/xl/charts/chart56.xml" ContentType="application/vnd.openxmlformats-officedocument.drawingml.chart+xml"/>
  <Override PartName="/xl/drawings/drawing59.xml" ContentType="application/vnd.openxmlformats-officedocument.drawing+xml"/>
  <Override PartName="/xl/tables/table57.xml" ContentType="application/vnd.openxmlformats-officedocument.spreadsheetml.table+xml"/>
  <Override PartName="/xl/charts/chart57.xml" ContentType="application/vnd.openxmlformats-officedocument.drawingml.chart+xml"/>
  <Override PartName="/xl/drawings/drawing60.xml" ContentType="application/vnd.openxmlformats-officedocument.drawing+xml"/>
  <Override PartName="/xl/tables/table58.xml" ContentType="application/vnd.openxmlformats-officedocument.spreadsheetml.table+xml"/>
  <Override PartName="/xl/charts/chart58.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C:\Users\gdiaz\Desktop\"/>
    </mc:Choice>
  </mc:AlternateContent>
  <xr:revisionPtr revIDLastSave="0" documentId="8_{D330FE94-48DE-452D-BDC9-B8A5778D850D}" xr6:coauthVersionLast="47" xr6:coauthVersionMax="47" xr10:uidLastSave="{00000000-0000-0000-0000-000000000000}"/>
  <bookViews>
    <workbookView xWindow="-120" yWindow="-120" windowWidth="38640" windowHeight="15840" tabRatio="887" firstSheet="1" activeTab="1" xr2:uid="{00000000-000D-0000-FFFF-FFFF00000000}"/>
  </bookViews>
  <sheets>
    <sheet name="INSTRUCTIVO" sheetId="66" state="hidden" r:id="rId1"/>
    <sheet name="MATRIZ" sheetId="2" r:id="rId2"/>
    <sheet name="ANUAL" sheetId="3" r:id="rId3"/>
    <sheet name="1-ENE" sheetId="1" r:id="rId4"/>
    <sheet name="2-ENE" sheetId="6" r:id="rId5"/>
    <sheet name="3-ENE" sheetId="7" r:id="rId6"/>
    <sheet name="4-ENE" sheetId="8" r:id="rId7"/>
    <sheet name="5-ENE " sheetId="74" state="hidden" r:id="rId8"/>
    <sheet name="5-ENE" sheetId="87" r:id="rId9"/>
    <sheet name="1-FEB" sheetId="10" r:id="rId10"/>
    <sheet name="2-FEB" sheetId="11" r:id="rId11"/>
    <sheet name="3-FEB" sheetId="12" r:id="rId12"/>
    <sheet name="4-FEB" sheetId="13" r:id="rId13"/>
    <sheet name="1-MAR" sheetId="14" r:id="rId14"/>
    <sheet name="2-MAR" sheetId="15" r:id="rId15"/>
    <sheet name="3-MAR" sheetId="16" r:id="rId16"/>
    <sheet name="4-MAR" sheetId="17" r:id="rId17"/>
    <sheet name="5-MAR " sheetId="83" state="hidden" r:id="rId18"/>
    <sheet name="1-ABR" sheetId="18" r:id="rId19"/>
    <sheet name="2-ABR" sheetId="19" r:id="rId20"/>
    <sheet name="3-ABR" sheetId="20" r:id="rId21"/>
    <sheet name="4-ABR" sheetId="21" r:id="rId22"/>
    <sheet name="5-ABR" sheetId="63" state="hidden" r:id="rId23"/>
    <sheet name="1-MAY" sheetId="22" r:id="rId24"/>
    <sheet name="2-MAY" sheetId="23" r:id="rId25"/>
    <sheet name="3-MAY" sheetId="24" r:id="rId26"/>
    <sheet name="4-MAY" sheetId="25" r:id="rId27"/>
    <sheet name="5-MAY" sheetId="73" r:id="rId28"/>
    <sheet name="1-JUN" sheetId="27" r:id="rId29"/>
    <sheet name="2-JUN" sheetId="28" r:id="rId30"/>
    <sheet name="3-JUN" sheetId="29" r:id="rId31"/>
    <sheet name="4-JUN" sheetId="30" r:id="rId32"/>
    <sheet name="5-JUN " sheetId="84" state="hidden" r:id="rId33"/>
    <sheet name="1-JUL" sheetId="31" r:id="rId34"/>
    <sheet name="2-JUL" sheetId="32" r:id="rId35"/>
    <sheet name="3-JUL" sheetId="33" r:id="rId36"/>
    <sheet name="4-JUL" sheetId="34" r:id="rId37"/>
    <sheet name="1-AGO" sheetId="35" r:id="rId38"/>
    <sheet name="2-AGO" sheetId="36" r:id="rId39"/>
    <sheet name="3-AGO" sheetId="37" r:id="rId40"/>
    <sheet name="4-AGO" sheetId="38" r:id="rId41"/>
    <sheet name="5-AGO" sheetId="85" r:id="rId42"/>
    <sheet name="1-SEP" sheetId="40" r:id="rId43"/>
    <sheet name="2-SEP" sheetId="41" r:id="rId44"/>
    <sheet name="3-SEP" sheetId="42" r:id="rId45"/>
    <sheet name="4-SEP" sheetId="43" r:id="rId46"/>
    <sheet name="5-SEP" sheetId="80" state="hidden" r:id="rId47"/>
    <sheet name="1-OCT" sheetId="44" r:id="rId48"/>
    <sheet name="2-OCT" sheetId="45" r:id="rId49"/>
    <sheet name="3-OCT" sheetId="46" r:id="rId50"/>
    <sheet name="4-OCT" sheetId="47" r:id="rId51"/>
    <sheet name="5-OCT" sheetId="76" r:id="rId52"/>
    <sheet name="1-NOV" sheetId="48" r:id="rId53"/>
    <sheet name="2-NOV" sheetId="49" r:id="rId54"/>
    <sheet name="3-NOV" sheetId="50" r:id="rId55"/>
    <sheet name="4-NOV" sheetId="51" r:id="rId56"/>
    <sheet name="5-NOV" sheetId="86" state="hidden" r:id="rId57"/>
    <sheet name="1-DIC" sheetId="53" r:id="rId58"/>
    <sheet name="2-DIC" sheetId="54" r:id="rId59"/>
    <sheet name="3-DIC" sheetId="55" r:id="rId60"/>
    <sheet name="4-DIC" sheetId="89" state="hidden" r:id="rId61"/>
  </sheets>
  <definedNames>
    <definedName name="advconf" localSheetId="1">MATRIZ!$B$65</definedName>
    <definedName name="_xlnm.Print_Area" localSheetId="18">'1-ABR'!$A$1:$I$23</definedName>
    <definedName name="_xlnm.Print_Area" localSheetId="37">'1-AGO'!$A$1:$I$23</definedName>
    <definedName name="_xlnm.Print_Area" localSheetId="57">'1-DIC'!$A$1:$I$23</definedName>
    <definedName name="_xlnm.Print_Area" localSheetId="3">'1-ENE'!$A$1:$I$23</definedName>
    <definedName name="_xlnm.Print_Area" localSheetId="9">'1-FEB'!$A$1:$I$23</definedName>
    <definedName name="_xlnm.Print_Area" localSheetId="33">'1-JUL'!$A$1:$I$23</definedName>
    <definedName name="_xlnm.Print_Area" localSheetId="28">'1-JUN'!$A$1:$I$23</definedName>
    <definedName name="_xlnm.Print_Area" localSheetId="13">'1-MAR'!$A$1:$I$23</definedName>
    <definedName name="_xlnm.Print_Area" localSheetId="23">'1-MAY'!$A$1:$I$23</definedName>
    <definedName name="_xlnm.Print_Area" localSheetId="52">'1-NOV'!$A$1:$I$23</definedName>
    <definedName name="_xlnm.Print_Area" localSheetId="47">'1-OCT'!$A$1:$I$23</definedName>
    <definedName name="_xlnm.Print_Area" localSheetId="42">'1-SEP'!$A$1:$I$23</definedName>
    <definedName name="_xlnm.Print_Area" localSheetId="19">'2-ABR'!$A$1:$I$23</definedName>
    <definedName name="_xlnm.Print_Area" localSheetId="38">'2-AGO'!$A$1:$I$23</definedName>
    <definedName name="_xlnm.Print_Area" localSheetId="58">'2-DIC'!$A$1:$I$23</definedName>
    <definedName name="_xlnm.Print_Area" localSheetId="4">'2-ENE'!$A$1:$I$23</definedName>
    <definedName name="_xlnm.Print_Area" localSheetId="10">'2-FEB'!$A$1:$I$23</definedName>
    <definedName name="_xlnm.Print_Area" localSheetId="34">'2-JUL'!$A$1:$I$23</definedName>
    <definedName name="_xlnm.Print_Area" localSheetId="29">'2-JUN'!$A$1:$I$23</definedName>
    <definedName name="_xlnm.Print_Area" localSheetId="14">'2-MAR'!$A$1:$I$23</definedName>
    <definedName name="_xlnm.Print_Area" localSheetId="24">'2-MAY'!$A$1:$I$23</definedName>
    <definedName name="_xlnm.Print_Area" localSheetId="53">'2-NOV'!$A$1:$I$23</definedName>
    <definedName name="_xlnm.Print_Area" localSheetId="48">'2-OCT'!$A$1:$I$23</definedName>
    <definedName name="_xlnm.Print_Area" localSheetId="43">'2-SEP'!$A$1:$I$23</definedName>
    <definedName name="_xlnm.Print_Area" localSheetId="20">'3-ABR'!$A$1:$I$23</definedName>
    <definedName name="_xlnm.Print_Area" localSheetId="39">'3-AGO'!$A$1:$I$23</definedName>
    <definedName name="_xlnm.Print_Area" localSheetId="59">'3-DIC'!$A$1:$I$23</definedName>
    <definedName name="_xlnm.Print_Area" localSheetId="5">'3-ENE'!$A$1:$I$23</definedName>
    <definedName name="_xlnm.Print_Area" localSheetId="11">'3-FEB'!$A$1:$I$23</definedName>
    <definedName name="_xlnm.Print_Area" localSheetId="35">'3-JUL'!$A$1:$I$23</definedName>
    <definedName name="_xlnm.Print_Area" localSheetId="30">'3-JUN'!$A$1:$I$23</definedName>
    <definedName name="_xlnm.Print_Area" localSheetId="15">'3-MAR'!$A$1:$I$23</definedName>
    <definedName name="_xlnm.Print_Area" localSheetId="25">'3-MAY'!$A$1:$I$23</definedName>
    <definedName name="_xlnm.Print_Area" localSheetId="54">'3-NOV'!$A$1:$I$23</definedName>
    <definedName name="_xlnm.Print_Area" localSheetId="49">'3-OCT'!$A$1:$I$23</definedName>
    <definedName name="_xlnm.Print_Area" localSheetId="44">'3-SEP'!$A$1:$I$23</definedName>
    <definedName name="_xlnm.Print_Area" localSheetId="21">'4-ABR'!$A$1:$I$23</definedName>
    <definedName name="_xlnm.Print_Area" localSheetId="40">'4-AGO'!$A$1:$I$23</definedName>
    <definedName name="_xlnm.Print_Area" localSheetId="60">'4-DIC'!$A$1:$I$23</definedName>
    <definedName name="_xlnm.Print_Area" localSheetId="6">'4-ENE'!$A$1:$I$23</definedName>
    <definedName name="_xlnm.Print_Area" localSheetId="12">'4-FEB'!$A$1:$I$23</definedName>
    <definedName name="_xlnm.Print_Area" localSheetId="36">'4-JUL'!$A$1:$I$23</definedName>
    <definedName name="_xlnm.Print_Area" localSheetId="31">'4-JUN'!$A$1:$I$23</definedName>
    <definedName name="_xlnm.Print_Area" localSheetId="16">'4-MAR'!$A$1:$I$23</definedName>
    <definedName name="_xlnm.Print_Area" localSheetId="26">'4-MAY'!$A$1:$I$23</definedName>
    <definedName name="_xlnm.Print_Area" localSheetId="55">'4-NOV'!$A$1:$I$23</definedName>
    <definedName name="_xlnm.Print_Area" localSheetId="50">'4-OCT'!$A$1:$I$23</definedName>
    <definedName name="_xlnm.Print_Area" localSheetId="45">'4-SEP'!$A$1:$I$23</definedName>
    <definedName name="_xlnm.Print_Area" localSheetId="22">'5-ABR'!$A$1:$I$23</definedName>
    <definedName name="_xlnm.Print_Area" localSheetId="41">'5-AGO'!$A$1:$I$23</definedName>
    <definedName name="_xlnm.Print_Area" localSheetId="8">'5-ENE'!$A$1:$I$23</definedName>
    <definedName name="_xlnm.Print_Area" localSheetId="7">'5-ENE '!$A$1:$I$23</definedName>
    <definedName name="_xlnm.Print_Area" localSheetId="32">'5-JUN '!$A$1:$I$23</definedName>
    <definedName name="_xlnm.Print_Area" localSheetId="17">'5-MAR '!$A$1:$I$23</definedName>
    <definedName name="_xlnm.Print_Area" localSheetId="27">'5-MAY'!$A$1:$I$23</definedName>
    <definedName name="_xlnm.Print_Area" localSheetId="56">'5-NOV'!$A$1:$I$23</definedName>
    <definedName name="_xlnm.Print_Area" localSheetId="51">'5-OCT'!$A$1:$I$23</definedName>
    <definedName name="_xlnm.Print_Area" localSheetId="46">'5-SEP'!$A$1:$I$23</definedName>
    <definedName name="_xlnm.Print_Area" localSheetId="2">ANUAL!$A$1:$P$38</definedName>
    <definedName name="_xlnm.Print_Area" localSheetId="1">MATRIZ!$A$1:$H$21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0" i="3" l="1"/>
  <c r="N24" i="3"/>
  <c r="N18" i="3"/>
  <c r="E30" i="3"/>
  <c r="E24" i="3"/>
  <c r="E18" i="3"/>
  <c r="H15" i="87"/>
  <c r="H18" i="87" s="1"/>
  <c r="E17" i="3"/>
  <c r="N12" i="3"/>
  <c r="I12" i="3"/>
  <c r="E12" i="3"/>
  <c r="E11" i="3"/>
  <c r="E6" i="87"/>
  <c r="D6" i="87"/>
  <c r="C6" i="87"/>
  <c r="E5" i="89"/>
  <c r="D5" i="89"/>
  <c r="C5" i="89"/>
  <c r="H15" i="89"/>
  <c r="H18" i="89" s="1"/>
  <c r="H21" i="89" s="1"/>
  <c r="E4" i="89"/>
  <c r="D4" i="89"/>
  <c r="C4" i="89"/>
  <c r="B4" i="89"/>
  <c r="B3" i="89"/>
  <c r="A1" i="89"/>
  <c r="B6" i="76"/>
  <c r="B6" i="85"/>
  <c r="E5" i="87"/>
  <c r="D5" i="87"/>
  <c r="C5" i="87"/>
  <c r="B5" i="87"/>
  <c r="E4" i="87"/>
  <c r="D4" i="87"/>
  <c r="C4" i="87"/>
  <c r="B4" i="87"/>
  <c r="E3" i="87"/>
  <c r="D3" i="87"/>
  <c r="C3" i="87"/>
  <c r="B3" i="87"/>
  <c r="A1" i="87"/>
  <c r="J14" i="3" l="1"/>
  <c r="I30" i="3" l="1"/>
  <c r="I24" i="3"/>
  <c r="I18" i="3"/>
  <c r="E5" i="25"/>
  <c r="D5" i="25"/>
  <c r="C5" i="25"/>
  <c r="B5" i="25"/>
  <c r="B6" i="86"/>
  <c r="H15" i="86" s="1"/>
  <c r="H18" i="86" s="1"/>
  <c r="H21" i="86" s="1"/>
  <c r="L30" i="3"/>
  <c r="L24" i="3"/>
  <c r="L18" i="3"/>
  <c r="L12" i="3"/>
  <c r="E6" i="86"/>
  <c r="D6" i="86"/>
  <c r="C6" i="86"/>
  <c r="E5" i="86"/>
  <c r="D5" i="86"/>
  <c r="C5" i="86"/>
  <c r="B5" i="86"/>
  <c r="A1" i="86"/>
  <c r="E6" i="85"/>
  <c r="D6" i="85"/>
  <c r="C6" i="85"/>
  <c r="H15" i="85"/>
  <c r="H18" i="85" s="1"/>
  <c r="H21" i="85" s="1"/>
  <c r="E5" i="85"/>
  <c r="D5" i="85"/>
  <c r="C5" i="85"/>
  <c r="B5" i="85"/>
  <c r="A1" i="85"/>
  <c r="H15" i="73"/>
  <c r="B6" i="73"/>
  <c r="E6" i="73"/>
  <c r="D6" i="73"/>
  <c r="C6" i="73"/>
  <c r="B6" i="83"/>
  <c r="H29" i="3" l="1"/>
  <c r="E6" i="84"/>
  <c r="D6" i="84"/>
  <c r="C6" i="84"/>
  <c r="H15" i="84"/>
  <c r="H18" i="84" s="1"/>
  <c r="H21" i="84" s="1"/>
  <c r="E5" i="84"/>
  <c r="D5" i="84"/>
  <c r="C5" i="84"/>
  <c r="B5" i="84"/>
  <c r="A6" i="19" l="1"/>
  <c r="A6" i="20" s="1"/>
  <c r="A6" i="21" s="1"/>
  <c r="A5" i="19"/>
  <c r="A5" i="20" s="1"/>
  <c r="A5" i="21" s="1"/>
  <c r="A4" i="19"/>
  <c r="A4" i="20" s="1"/>
  <c r="A4" i="21" s="1"/>
  <c r="A3" i="19"/>
  <c r="A3" i="20" s="1"/>
  <c r="A3" i="21" s="1"/>
  <c r="H15" i="83"/>
  <c r="H18" i="83" s="1"/>
  <c r="H21" i="83" s="1"/>
  <c r="E6" i="83"/>
  <c r="D6" i="83"/>
  <c r="C6" i="83"/>
  <c r="E5" i="83"/>
  <c r="D5" i="83"/>
  <c r="C5" i="83"/>
  <c r="B5" i="83"/>
  <c r="C4" i="33" l="1"/>
  <c r="E4" i="33" l="1"/>
  <c r="C28" i="3" l="1"/>
  <c r="C22" i="3"/>
  <c r="C16" i="3"/>
  <c r="B4" i="55"/>
  <c r="C4" i="55"/>
  <c r="D4" i="55"/>
  <c r="E4" i="55"/>
  <c r="H15" i="80"/>
  <c r="H18" i="80" s="1"/>
  <c r="H21" i="80" s="1"/>
  <c r="E5" i="80"/>
  <c r="D5" i="80"/>
  <c r="C5" i="80"/>
  <c r="H15" i="50" l="1"/>
  <c r="H15" i="76"/>
  <c r="E6" i="76" l="1"/>
  <c r="D6" i="76"/>
  <c r="C6" i="76"/>
  <c r="F8" i="3" l="1"/>
  <c r="B6" i="74"/>
  <c r="O29" i="3" l="1"/>
  <c r="O23" i="3"/>
  <c r="O17" i="3"/>
  <c r="G29" i="3"/>
  <c r="G23" i="3"/>
  <c r="G17" i="3"/>
  <c r="H18" i="76"/>
  <c r="H21" i="76" s="1"/>
  <c r="E5" i="76"/>
  <c r="D5" i="76"/>
  <c r="C5" i="76"/>
  <c r="B5" i="76"/>
  <c r="H15" i="21"/>
  <c r="E6" i="74"/>
  <c r="D6" i="74"/>
  <c r="C6" i="74"/>
  <c r="E5" i="74"/>
  <c r="D5" i="74"/>
  <c r="H15" i="74"/>
  <c r="H18" i="74" s="1"/>
  <c r="H21" i="74" s="1"/>
  <c r="C5" i="74"/>
  <c r="B5" i="74"/>
  <c r="E4" i="74"/>
  <c r="D4" i="74"/>
  <c r="C4" i="74"/>
  <c r="B4" i="74"/>
  <c r="E3" i="74"/>
  <c r="D3" i="74"/>
  <c r="C3" i="74"/>
  <c r="B3" i="74"/>
  <c r="J29" i="3" l="1"/>
  <c r="J28" i="3"/>
  <c r="J27" i="3"/>
  <c r="J26" i="3"/>
  <c r="J23" i="3"/>
  <c r="J22" i="3"/>
  <c r="J21" i="3"/>
  <c r="J20" i="3"/>
  <c r="J17" i="3" l="1"/>
  <c r="J16" i="3"/>
  <c r="J15" i="3"/>
  <c r="H18" i="73" l="1"/>
  <c r="H21" i="73" s="1"/>
  <c r="E5" i="73"/>
  <c r="D5" i="73"/>
  <c r="C5" i="73"/>
  <c r="B5" i="73"/>
  <c r="A1" i="1" l="1"/>
  <c r="A1" i="6" s="1"/>
  <c r="A1" i="7" s="1"/>
  <c r="I29" i="3"/>
  <c r="I28" i="3"/>
  <c r="I27" i="3"/>
  <c r="I26" i="3"/>
  <c r="I23" i="3"/>
  <c r="I22" i="3"/>
  <c r="I21" i="3"/>
  <c r="I20" i="3"/>
  <c r="I17" i="3"/>
  <c r="I16" i="3"/>
  <c r="I15" i="3"/>
  <c r="I14" i="3"/>
  <c r="C3" i="6"/>
  <c r="D3" i="6"/>
  <c r="E3" i="6"/>
  <c r="A1" i="8" l="1"/>
  <c r="A1" i="10" s="1"/>
  <c r="A1" i="11" s="1"/>
  <c r="A1" i="12" s="1"/>
  <c r="A1" i="13" s="1"/>
  <c r="A1" i="14" s="1"/>
  <c r="A1" i="15" s="1"/>
  <c r="A1" i="16" s="1"/>
  <c r="A1" i="74"/>
  <c r="F11" i="3"/>
  <c r="A1" i="17" l="1"/>
  <c r="A1" i="18" s="1"/>
  <c r="A1" i="19" s="1"/>
  <c r="A1" i="20" s="1"/>
  <c r="A1" i="21" s="1"/>
  <c r="A1" i="63" s="1"/>
  <c r="A1" i="22" s="1"/>
  <c r="A1" i="23" s="1"/>
  <c r="A1" i="24" s="1"/>
  <c r="A1" i="73" s="1"/>
  <c r="A1" i="83"/>
  <c r="H15" i="55"/>
  <c r="H15" i="30"/>
  <c r="C6" i="63"/>
  <c r="D6" i="63"/>
  <c r="E6" i="63"/>
  <c r="H15" i="63"/>
  <c r="B6" i="63"/>
  <c r="E5" i="63"/>
  <c r="D5" i="63"/>
  <c r="C5" i="63"/>
  <c r="B5" i="63"/>
  <c r="B3" i="6"/>
  <c r="E8" i="3" s="1"/>
  <c r="A1" i="25" l="1"/>
  <c r="A1" i="27" s="1"/>
  <c r="A1" i="28" s="1"/>
  <c r="A1" i="29" s="1"/>
  <c r="H18" i="63"/>
  <c r="H21" i="63" s="1"/>
  <c r="H15" i="1"/>
  <c r="A1" i="30" l="1"/>
  <c r="A1" i="31" s="1"/>
  <c r="A1" i="32" s="1"/>
  <c r="A1" i="33" s="1"/>
  <c r="A1" i="34" s="1"/>
  <c r="A1" i="35" s="1"/>
  <c r="A1" i="36" s="1"/>
  <c r="A1" i="37" s="1"/>
  <c r="A1" i="38" s="1"/>
  <c r="A1" i="40" s="1"/>
  <c r="A1" i="41" s="1"/>
  <c r="A1" i="42" s="1"/>
  <c r="A1" i="84"/>
  <c r="P9" i="3"/>
  <c r="P8" i="3"/>
  <c r="N10" i="3"/>
  <c r="N9" i="3"/>
  <c r="N8" i="3"/>
  <c r="M10" i="3"/>
  <c r="M9" i="3"/>
  <c r="M8" i="3"/>
  <c r="L10" i="3"/>
  <c r="L9" i="3"/>
  <c r="L8" i="3"/>
  <c r="K10" i="3"/>
  <c r="K9" i="3"/>
  <c r="K8" i="3"/>
  <c r="J10" i="3"/>
  <c r="J9" i="3"/>
  <c r="J8" i="3"/>
  <c r="I11" i="3"/>
  <c r="B10" i="3" s="1"/>
  <c r="I10" i="3"/>
  <c r="I9" i="3"/>
  <c r="I8" i="3"/>
  <c r="H10" i="3"/>
  <c r="H9" i="3"/>
  <c r="H8" i="3"/>
  <c r="G10" i="3"/>
  <c r="G9" i="3"/>
  <c r="G8" i="3"/>
  <c r="F10" i="3"/>
  <c r="F9" i="3"/>
  <c r="E10" i="3"/>
  <c r="E9" i="3"/>
  <c r="A1" i="43" l="1"/>
  <c r="A1" i="80"/>
  <c r="A1" i="44"/>
  <c r="H15" i="54"/>
  <c r="H18" i="54" s="1"/>
  <c r="H21" i="54" s="1"/>
  <c r="H15" i="53"/>
  <c r="H18" i="53" s="1"/>
  <c r="H21" i="53" s="1"/>
  <c r="H15" i="51"/>
  <c r="H18" i="51" s="1"/>
  <c r="H21" i="51" s="1"/>
  <c r="H15" i="49"/>
  <c r="H18" i="49" s="1"/>
  <c r="H21" i="49" s="1"/>
  <c r="H15" i="48"/>
  <c r="H18" i="48" s="1"/>
  <c r="H21" i="48" s="1"/>
  <c r="H15" i="47"/>
  <c r="H18" i="47" s="1"/>
  <c r="H21" i="47" s="1"/>
  <c r="H15" i="46"/>
  <c r="H18" i="46" s="1"/>
  <c r="H21" i="46" s="1"/>
  <c r="H15" i="45"/>
  <c r="H18" i="45" s="1"/>
  <c r="H21" i="45" s="1"/>
  <c r="H15" i="44"/>
  <c r="H18" i="44" s="1"/>
  <c r="H21" i="44" s="1"/>
  <c r="H15" i="43"/>
  <c r="H18" i="43" s="1"/>
  <c r="H21" i="43" s="1"/>
  <c r="H15" i="42"/>
  <c r="H18" i="42" s="1"/>
  <c r="H21" i="42" s="1"/>
  <c r="H15" i="41"/>
  <c r="H18" i="41" s="1"/>
  <c r="H21" i="41" s="1"/>
  <c r="H15" i="40"/>
  <c r="H18" i="40" s="1"/>
  <c r="H21" i="40" s="1"/>
  <c r="A1" i="45" l="1"/>
  <c r="A1" i="46" s="1"/>
  <c r="H15" i="38"/>
  <c r="H18" i="38" s="1"/>
  <c r="H21" i="38" s="1"/>
  <c r="H15" i="37"/>
  <c r="H18" i="37" s="1"/>
  <c r="H21" i="37" s="1"/>
  <c r="H15" i="36"/>
  <c r="H18" i="36" s="1"/>
  <c r="H21" i="36" s="1"/>
  <c r="H15" i="35"/>
  <c r="H18" i="35" s="1"/>
  <c r="H21" i="35" s="1"/>
  <c r="H15" i="34"/>
  <c r="H18" i="34" s="1"/>
  <c r="H21" i="34" s="1"/>
  <c r="H15" i="33"/>
  <c r="H18" i="33" s="1"/>
  <c r="H21" i="33" s="1"/>
  <c r="H15" i="32"/>
  <c r="H18" i="32" s="1"/>
  <c r="H21" i="32" s="1"/>
  <c r="H15" i="31"/>
  <c r="H18" i="31" s="1"/>
  <c r="H21" i="31" s="1"/>
  <c r="H15" i="29"/>
  <c r="H18" i="29" s="1"/>
  <c r="H21" i="29" s="1"/>
  <c r="H15" i="28"/>
  <c r="H18" i="28" s="1"/>
  <c r="H21" i="28" s="1"/>
  <c r="H15" i="27"/>
  <c r="H18" i="27" s="1"/>
  <c r="H21" i="27" s="1"/>
  <c r="H15" i="25"/>
  <c r="H18" i="25" s="1"/>
  <c r="H21" i="25" s="1"/>
  <c r="H15" i="24"/>
  <c r="H18" i="24" s="1"/>
  <c r="H21" i="24" s="1"/>
  <c r="H15" i="23"/>
  <c r="H18" i="23" s="1"/>
  <c r="H21" i="23" s="1"/>
  <c r="H15" i="22"/>
  <c r="H18" i="22" s="1"/>
  <c r="H21" i="22" s="1"/>
  <c r="H15" i="20"/>
  <c r="H18" i="20" s="1"/>
  <c r="H21" i="20" s="1"/>
  <c r="H15" i="19"/>
  <c r="A1" i="47" l="1"/>
  <c r="A1" i="48" s="1"/>
  <c r="A1" i="49" s="1"/>
  <c r="A1" i="50" s="1"/>
  <c r="A1" i="51" s="1"/>
  <c r="A1" i="53" s="1"/>
  <c r="A1" i="54" s="1"/>
  <c r="A1" i="76"/>
  <c r="E3" i="54"/>
  <c r="E3" i="89" s="1"/>
  <c r="D3" i="54"/>
  <c r="D3" i="89" s="1"/>
  <c r="C3" i="54"/>
  <c r="C3" i="89" s="1"/>
  <c r="B3" i="54"/>
  <c r="E3" i="49"/>
  <c r="E3" i="50" s="1"/>
  <c r="E3" i="86" s="1"/>
  <c r="D3" i="49"/>
  <c r="D3" i="50" s="1"/>
  <c r="D3" i="86" s="1"/>
  <c r="C3" i="49"/>
  <c r="C3" i="50" s="1"/>
  <c r="C3" i="86" s="1"/>
  <c r="B3" i="49"/>
  <c r="B3" i="50" s="1"/>
  <c r="B3" i="86" s="1"/>
  <c r="E3" i="45"/>
  <c r="E3" i="46" s="1"/>
  <c r="D3" i="45"/>
  <c r="D3" i="46" s="1"/>
  <c r="D3" i="76" s="1"/>
  <c r="C3" i="45"/>
  <c r="C3" i="46" s="1"/>
  <c r="B3" i="45"/>
  <c r="B3" i="46" s="1"/>
  <c r="B3" i="76" s="1"/>
  <c r="E3" i="41"/>
  <c r="E3" i="42" s="1"/>
  <c r="D3" i="41"/>
  <c r="D3" i="42" s="1"/>
  <c r="D3" i="80" s="1"/>
  <c r="C3" i="41"/>
  <c r="C3" i="42" s="1"/>
  <c r="B3" i="41"/>
  <c r="B3" i="42" s="1"/>
  <c r="E3" i="36"/>
  <c r="E3" i="37" s="1"/>
  <c r="E3" i="85" s="1"/>
  <c r="D3" i="36"/>
  <c r="D3" i="37" s="1"/>
  <c r="D3" i="85" s="1"/>
  <c r="C3" i="36"/>
  <c r="C3" i="37" s="1"/>
  <c r="C3" i="85" s="1"/>
  <c r="B3" i="36"/>
  <c r="B3" i="37" s="1"/>
  <c r="B3" i="85" s="1"/>
  <c r="E3" i="32"/>
  <c r="E3" i="33" s="1"/>
  <c r="D3" i="32"/>
  <c r="D3" i="33" s="1"/>
  <c r="C3" i="32"/>
  <c r="C3" i="33" s="1"/>
  <c r="B3" i="32"/>
  <c r="B3" i="33" s="1"/>
  <c r="E3" i="28"/>
  <c r="E3" i="29" s="1"/>
  <c r="E3" i="84" s="1"/>
  <c r="D3" i="28"/>
  <c r="D3" i="29" s="1"/>
  <c r="D3" i="84" s="1"/>
  <c r="C3" i="28"/>
  <c r="C3" i="29" s="1"/>
  <c r="C3" i="84" s="1"/>
  <c r="B3" i="28"/>
  <c r="B3" i="29" s="1"/>
  <c r="B3" i="84" s="1"/>
  <c r="C4" i="24"/>
  <c r="E3" i="23"/>
  <c r="E3" i="24" s="1"/>
  <c r="E3" i="25" s="1"/>
  <c r="D3" i="23"/>
  <c r="D3" i="24" s="1"/>
  <c r="D3" i="25" s="1"/>
  <c r="C3" i="23"/>
  <c r="C3" i="24" s="1"/>
  <c r="C3" i="25" s="1"/>
  <c r="B3" i="23"/>
  <c r="B3" i="24" s="1"/>
  <c r="B3" i="25" s="1"/>
  <c r="H18" i="19"/>
  <c r="H21" i="19" s="1"/>
  <c r="E3" i="19"/>
  <c r="E3" i="20" s="1"/>
  <c r="D3" i="19"/>
  <c r="D3" i="20" s="1"/>
  <c r="C3" i="19"/>
  <c r="C3" i="20" s="1"/>
  <c r="B3" i="19"/>
  <c r="B3" i="20" s="1"/>
  <c r="H15" i="18"/>
  <c r="H18" i="18" s="1"/>
  <c r="H21" i="18" s="1"/>
  <c r="H15" i="17"/>
  <c r="H18" i="17" s="1"/>
  <c r="H21" i="17" s="1"/>
  <c r="H15" i="16"/>
  <c r="H18" i="16" s="1"/>
  <c r="H21" i="16" s="1"/>
  <c r="H15" i="15"/>
  <c r="H18" i="15" s="1"/>
  <c r="H21" i="15" s="1"/>
  <c r="E3" i="15"/>
  <c r="E3" i="16" s="1"/>
  <c r="E3" i="83" s="1"/>
  <c r="D3" i="15"/>
  <c r="D3" i="16" s="1"/>
  <c r="D3" i="83" s="1"/>
  <c r="C3" i="15"/>
  <c r="C3" i="16" s="1"/>
  <c r="C3" i="83" s="1"/>
  <c r="B3" i="15"/>
  <c r="B3" i="16" s="1"/>
  <c r="B3" i="83" s="1"/>
  <c r="H15" i="14"/>
  <c r="H18" i="14" s="1"/>
  <c r="H21" i="14" s="1"/>
  <c r="H15" i="13"/>
  <c r="H18" i="13" s="1"/>
  <c r="H21" i="13" s="1"/>
  <c r="H15" i="12"/>
  <c r="H18" i="12" s="1"/>
  <c r="H21" i="12" s="1"/>
  <c r="H15" i="11"/>
  <c r="H18" i="11" s="1"/>
  <c r="H21" i="11" s="1"/>
  <c r="E3" i="11"/>
  <c r="E3" i="12" s="1"/>
  <c r="E3" i="13" s="1"/>
  <c r="F26" i="3" s="1"/>
  <c r="D3" i="11"/>
  <c r="D3" i="12" s="1"/>
  <c r="D3" i="13" s="1"/>
  <c r="F20" i="3" s="1"/>
  <c r="C3" i="11"/>
  <c r="C3" i="12" s="1"/>
  <c r="C3" i="13" s="1"/>
  <c r="F14" i="3" s="1"/>
  <c r="B3" i="11"/>
  <c r="B3" i="12" s="1"/>
  <c r="B3" i="13" s="1"/>
  <c r="H15" i="10"/>
  <c r="H18" i="10" s="1"/>
  <c r="H21" i="10" s="1"/>
  <c r="H15" i="8"/>
  <c r="H18" i="8" s="1"/>
  <c r="E4" i="8"/>
  <c r="E27" i="3" s="1"/>
  <c r="D4" i="8"/>
  <c r="E21" i="3" s="1"/>
  <c r="B4" i="8"/>
  <c r="E3" i="8"/>
  <c r="E26" i="3" s="1"/>
  <c r="B28" i="3" s="1"/>
  <c r="D3" i="8"/>
  <c r="E20" i="3" s="1"/>
  <c r="B22" i="3" s="1"/>
  <c r="C3" i="8"/>
  <c r="E14" i="3" s="1"/>
  <c r="B3" i="8"/>
  <c r="H15" i="7"/>
  <c r="H18" i="7" s="1"/>
  <c r="H21" i="7" s="1"/>
  <c r="E4" i="7"/>
  <c r="D4" i="7"/>
  <c r="D5" i="8" s="1"/>
  <c r="E22" i="3" s="1"/>
  <c r="B4" i="7"/>
  <c r="B5" i="8" s="1"/>
  <c r="E3" i="7"/>
  <c r="D3" i="7"/>
  <c r="C3" i="7"/>
  <c r="B3" i="7"/>
  <c r="H15" i="6"/>
  <c r="H18" i="6" s="1"/>
  <c r="H21" i="6" s="1"/>
  <c r="H18" i="1"/>
  <c r="H21" i="1" s="1"/>
  <c r="N29" i="3"/>
  <c r="M29" i="3"/>
  <c r="L29" i="3"/>
  <c r="K29" i="3"/>
  <c r="F29" i="3"/>
  <c r="E29" i="3"/>
  <c r="P28" i="3"/>
  <c r="N23" i="3"/>
  <c r="M23" i="3"/>
  <c r="L23" i="3"/>
  <c r="K23" i="3"/>
  <c r="H23" i="3"/>
  <c r="F23" i="3"/>
  <c r="E23" i="3"/>
  <c r="P22" i="3"/>
  <c r="N17" i="3"/>
  <c r="M17" i="3"/>
  <c r="L17" i="3"/>
  <c r="K17" i="3"/>
  <c r="H17" i="3"/>
  <c r="F17" i="3"/>
  <c r="P16" i="3"/>
  <c r="A14" i="3"/>
  <c r="A20" i="3" s="1"/>
  <c r="A26" i="3" s="1"/>
  <c r="O11" i="3"/>
  <c r="N11" i="3"/>
  <c r="M11" i="3"/>
  <c r="L11" i="3"/>
  <c r="K11" i="3"/>
  <c r="J11" i="3"/>
  <c r="H11" i="3"/>
  <c r="G11" i="3"/>
  <c r="P10" i="3"/>
  <c r="O10" i="3"/>
  <c r="O9" i="3"/>
  <c r="O8" i="3"/>
  <c r="C4" i="73" l="1"/>
  <c r="C4" i="25"/>
  <c r="A1" i="55"/>
  <c r="E3" i="55"/>
  <c r="P26" i="3" s="1"/>
  <c r="D3" i="55"/>
  <c r="P20" i="3" s="1"/>
  <c r="C3" i="55"/>
  <c r="P14" i="3" s="1"/>
  <c r="B3" i="55"/>
  <c r="E3" i="43"/>
  <c r="M26" i="3" s="1"/>
  <c r="E3" i="80"/>
  <c r="C3" i="43"/>
  <c r="M14" i="3" s="1"/>
  <c r="C3" i="80"/>
  <c r="C3" i="47"/>
  <c r="N14" i="3" s="1"/>
  <c r="C3" i="76"/>
  <c r="E3" i="47"/>
  <c r="N26" i="3" s="1"/>
  <c r="E3" i="76"/>
  <c r="B3" i="73"/>
  <c r="E3" i="73"/>
  <c r="D3" i="73"/>
  <c r="C3" i="73"/>
  <c r="B16" i="3"/>
  <c r="D3" i="30"/>
  <c r="B3" i="51"/>
  <c r="D3" i="51"/>
  <c r="O20" i="3" s="1"/>
  <c r="C3" i="21"/>
  <c r="H14" i="3" s="1"/>
  <c r="C3" i="63"/>
  <c r="E3" i="21"/>
  <c r="H26" i="3" s="1"/>
  <c r="E3" i="63"/>
  <c r="C3" i="30"/>
  <c r="E3" i="30"/>
  <c r="C3" i="51"/>
  <c r="O14" i="3" s="1"/>
  <c r="E3" i="51"/>
  <c r="O26" i="3" s="1"/>
  <c r="B3" i="30"/>
  <c r="B3" i="43"/>
  <c r="B3" i="21"/>
  <c r="B3" i="63"/>
  <c r="E3" i="17"/>
  <c r="G26" i="3" s="1"/>
  <c r="D3" i="17"/>
  <c r="G20" i="3" s="1"/>
  <c r="C3" i="17"/>
  <c r="G14" i="3" s="1"/>
  <c r="B3" i="17"/>
  <c r="D3" i="43"/>
  <c r="M20" i="3" s="1"/>
  <c r="D3" i="21"/>
  <c r="H20" i="3" s="1"/>
  <c r="D3" i="63"/>
  <c r="H18" i="55"/>
  <c r="H21" i="55" s="1"/>
  <c r="P21" i="3"/>
  <c r="P15" i="3"/>
  <c r="P27" i="3"/>
  <c r="B4" i="50"/>
  <c r="B4" i="86" s="1"/>
  <c r="D4" i="50"/>
  <c r="D4" i="86" s="1"/>
  <c r="C4" i="50"/>
  <c r="C4" i="86" s="1"/>
  <c r="E4" i="50"/>
  <c r="E4" i="86" s="1"/>
  <c r="B4" i="46"/>
  <c r="D4" i="46"/>
  <c r="C4" i="46"/>
  <c r="E4" i="46"/>
  <c r="E4" i="76" s="1"/>
  <c r="B4" i="42"/>
  <c r="D4" i="42"/>
  <c r="D4" i="80" s="1"/>
  <c r="C4" i="42"/>
  <c r="C4" i="80" s="1"/>
  <c r="E4" i="42"/>
  <c r="E4" i="80" s="1"/>
  <c r="B4" i="37"/>
  <c r="B4" i="85" s="1"/>
  <c r="D4" i="37"/>
  <c r="D4" i="85" s="1"/>
  <c r="C4" i="37"/>
  <c r="E4" i="37"/>
  <c r="B4" i="33"/>
  <c r="D4" i="33"/>
  <c r="B3" i="34"/>
  <c r="D3" i="34"/>
  <c r="K20" i="3" s="1"/>
  <c r="C3" i="34"/>
  <c r="K14" i="3" s="1"/>
  <c r="E3" i="34"/>
  <c r="K26" i="3" s="1"/>
  <c r="B4" i="29"/>
  <c r="B4" i="84" s="1"/>
  <c r="D4" i="29"/>
  <c r="D4" i="84" s="1"/>
  <c r="C4" i="29"/>
  <c r="C4" i="84" s="1"/>
  <c r="E4" i="29"/>
  <c r="E4" i="84" s="1"/>
  <c r="E4" i="24"/>
  <c r="B4" i="24"/>
  <c r="D4" i="24"/>
  <c r="C4" i="20"/>
  <c r="E4" i="20"/>
  <c r="B4" i="20"/>
  <c r="D4" i="20"/>
  <c r="C4" i="16"/>
  <c r="C4" i="83" s="1"/>
  <c r="E4" i="16"/>
  <c r="E4" i="83" s="1"/>
  <c r="B4" i="16"/>
  <c r="B4" i="83" s="1"/>
  <c r="D4" i="16"/>
  <c r="D4" i="83" s="1"/>
  <c r="B4" i="12"/>
  <c r="D4" i="12"/>
  <c r="C4" i="12"/>
  <c r="E4" i="12"/>
  <c r="E5" i="8"/>
  <c r="B3" i="47"/>
  <c r="D3" i="47"/>
  <c r="N20" i="3" s="1"/>
  <c r="B3" i="38"/>
  <c r="D3" i="38"/>
  <c r="L20" i="3" s="1"/>
  <c r="C3" i="38"/>
  <c r="L14" i="3" s="1"/>
  <c r="E3" i="38"/>
  <c r="L26" i="3" s="1"/>
  <c r="E4" i="38" l="1"/>
  <c r="L27" i="3" s="1"/>
  <c r="E4" i="85"/>
  <c r="C4" i="38"/>
  <c r="L15" i="3" s="1"/>
  <c r="C4" i="85"/>
  <c r="E4" i="73"/>
  <c r="E4" i="25"/>
  <c r="D4" i="73"/>
  <c r="D4" i="25"/>
  <c r="B4" i="73"/>
  <c r="B4" i="25"/>
  <c r="B4" i="63"/>
  <c r="C4" i="63"/>
  <c r="D4" i="63"/>
  <c r="E4" i="63"/>
  <c r="B4" i="47"/>
  <c r="B4" i="76"/>
  <c r="C4" i="47"/>
  <c r="N15" i="3" s="1"/>
  <c r="C4" i="76"/>
  <c r="D4" i="47"/>
  <c r="N21" i="3" s="1"/>
  <c r="D4" i="76"/>
  <c r="C5" i="38"/>
  <c r="L16" i="3" s="1"/>
  <c r="B5" i="51"/>
  <c r="E5" i="38"/>
  <c r="L28" i="3" s="1"/>
  <c r="E4" i="51"/>
  <c r="O27" i="3" s="1"/>
  <c r="E5" i="51"/>
  <c r="O28" i="3" s="1"/>
  <c r="D4" i="51"/>
  <c r="O21" i="3" s="1"/>
  <c r="D5" i="51"/>
  <c r="O22" i="3" s="1"/>
  <c r="C4" i="51"/>
  <c r="O15" i="3" s="1"/>
  <c r="C5" i="51"/>
  <c r="O16" i="3" s="1"/>
  <c r="B4" i="51"/>
  <c r="H18" i="50"/>
  <c r="H21" i="50" s="1"/>
  <c r="E4" i="47"/>
  <c r="N27" i="3" s="1"/>
  <c r="E5" i="47"/>
  <c r="D5" i="47"/>
  <c r="C5" i="47"/>
  <c r="B5" i="47"/>
  <c r="E4" i="43"/>
  <c r="M27" i="3" s="1"/>
  <c r="E5" i="43"/>
  <c r="M28" i="3" s="1"/>
  <c r="D4" i="43"/>
  <c r="M21" i="3" s="1"/>
  <c r="D5" i="43"/>
  <c r="M22" i="3" s="1"/>
  <c r="C4" i="43"/>
  <c r="M15" i="3" s="1"/>
  <c r="C5" i="43"/>
  <c r="M16" i="3" s="1"/>
  <c r="B4" i="43"/>
  <c r="B5" i="43"/>
  <c r="D4" i="38"/>
  <c r="L21" i="3" s="1"/>
  <c r="D5" i="38"/>
  <c r="L22" i="3" s="1"/>
  <c r="B4" i="38"/>
  <c r="B5" i="38"/>
  <c r="E5" i="34"/>
  <c r="D5" i="34"/>
  <c r="C5" i="34"/>
  <c r="B5" i="34"/>
  <c r="E4" i="34"/>
  <c r="K27" i="3" s="1"/>
  <c r="D4" i="34"/>
  <c r="K21" i="3" s="1"/>
  <c r="C4" i="34"/>
  <c r="K15" i="3" s="1"/>
  <c r="B4" i="34"/>
  <c r="E4" i="30"/>
  <c r="E5" i="30"/>
  <c r="D4" i="30"/>
  <c r="D5" i="30"/>
  <c r="C4" i="30"/>
  <c r="C5" i="30"/>
  <c r="B4" i="30"/>
  <c r="B5" i="30"/>
  <c r="H18" i="30" s="1"/>
  <c r="H21" i="30" s="1"/>
  <c r="D4" i="21"/>
  <c r="H21" i="3" s="1"/>
  <c r="D5" i="21"/>
  <c r="H22" i="3" s="1"/>
  <c r="E4" i="21"/>
  <c r="H27" i="3" s="1"/>
  <c r="E5" i="21"/>
  <c r="H28" i="3" s="1"/>
  <c r="B4" i="21"/>
  <c r="B5" i="21"/>
  <c r="H18" i="21" s="1"/>
  <c r="H21" i="21" s="1"/>
  <c r="C4" i="21"/>
  <c r="H15" i="3" s="1"/>
  <c r="C5" i="21"/>
  <c r="H16" i="3" s="1"/>
  <c r="B4" i="17"/>
  <c r="B5" i="17"/>
  <c r="D4" i="17"/>
  <c r="G21" i="3" s="1"/>
  <c r="D5" i="17"/>
  <c r="G22" i="3" s="1"/>
  <c r="E4" i="17"/>
  <c r="G27" i="3" s="1"/>
  <c r="E5" i="17"/>
  <c r="G28" i="3" s="1"/>
  <c r="C4" i="17"/>
  <c r="G15" i="3" s="1"/>
  <c r="C5" i="17"/>
  <c r="G16" i="3" s="1"/>
  <c r="E4" i="13"/>
  <c r="F27" i="3" s="1"/>
  <c r="E5" i="13"/>
  <c r="F28" i="3" s="1"/>
  <c r="D4" i="13"/>
  <c r="F21" i="3" s="1"/>
  <c r="D5" i="13"/>
  <c r="F22" i="3" s="1"/>
  <c r="C4" i="13"/>
  <c r="F15" i="3" s="1"/>
  <c r="C5" i="13"/>
  <c r="F16" i="3" s="1"/>
  <c r="B4" i="13"/>
  <c r="B5" i="13"/>
  <c r="E28" i="3"/>
  <c r="C4" i="8"/>
  <c r="E15" i="3" s="1"/>
  <c r="C4" i="7"/>
  <c r="N22" i="3" l="1"/>
  <c r="N16" i="3"/>
  <c r="N28" i="3"/>
  <c r="K16" i="3"/>
  <c r="K22" i="3"/>
  <c r="K28" i="3"/>
  <c r="C5" i="8"/>
  <c r="E16" i="3" l="1"/>
  <c r="C1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tc={11F614D3-2BD4-49E0-B83A-341288B68F69}</author>
  </authors>
  <commentList>
    <comment ref="E8" authorId="0" shapeId="0" xr:uid="{11F614D3-2BD4-49E0-B83A-341288B68F69}">
      <text>
        <t>[Comentario encadenado]
Su versión de Excel le permite leer este comentario encadenado; sin embargo, las ediciones que se apliquen se quitarán si el archivo se abre en una versión más reciente de Excel. Más información: https://go.microsoft.com/fwlink/?linkid=870924
Comentario:
    Viernes Santo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tc={ED72B977-5D87-433C-BCD7-C2C580109579}</author>
    <author>Luis Gerardo Villalobos Picado</author>
  </authors>
  <commentList>
    <comment ref="H10" authorId="0" shapeId="0" xr:uid="{ED72B977-5D87-433C-BCD7-C2C58010957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Viernes Santo
</t>
      </text>
    </comment>
    <comment ref="B38" authorId="1" shapeId="0" xr:uid="{7C922300-0D4F-4AA2-9C32-D84C3A872732}">
      <text>
        <r>
          <rPr>
            <b/>
            <sz val="9"/>
            <color indexed="81"/>
            <rFont val="Tahoma"/>
            <family val="2"/>
          </rPr>
          <t>Luis Gerardo Villalobos Picado:</t>
        </r>
        <r>
          <rPr>
            <sz val="9"/>
            <color indexed="81"/>
            <rFont val="Tahoma"/>
            <family val="2"/>
          </rPr>
          <t xml:space="preserve">
Digitalice un sello y la imagen la pega en este campo.</t>
        </r>
      </text>
    </comment>
  </commentList>
</comments>
</file>

<file path=xl/sharedStrings.xml><?xml version="1.0" encoding="utf-8"?>
<sst xmlns="http://schemas.openxmlformats.org/spreadsheetml/2006/main" count="1205" uniqueCount="106">
  <si>
    <t>GB</t>
  </si>
  <si>
    <t>ARCHIVOS</t>
  </si>
  <si>
    <t>CARPETAS</t>
  </si>
  <si>
    <t>FECHA</t>
  </si>
  <si>
    <t>RESPALDO 1</t>
  </si>
  <si>
    <t>RESPALDO 2</t>
  </si>
  <si>
    <t>RESPALDO 3</t>
  </si>
  <si>
    <t>RESPALDO 4</t>
  </si>
  <si>
    <t>RESPALDO 5</t>
  </si>
  <si>
    <t>JULIO</t>
  </si>
  <si>
    <t>ENERO</t>
  </si>
  <si>
    <t>FEBRERO</t>
  </si>
  <si>
    <t>MARZO</t>
  </si>
  <si>
    <t>ABRIL</t>
  </si>
  <si>
    <t>MAYO</t>
  </si>
  <si>
    <t>JUNIO</t>
  </si>
  <si>
    <t>AGOSTO</t>
  </si>
  <si>
    <t>OCTUBRE</t>
  </si>
  <si>
    <t>NOVIEMBRE</t>
  </si>
  <si>
    <t>DICIEMBRE</t>
  </si>
  <si>
    <t>Fecha</t>
  </si>
  <si>
    <t>OBSERVACIONES</t>
  </si>
  <si>
    <t>SEPTIEMBRE</t>
  </si>
  <si>
    <t>ANUAL</t>
  </si>
  <si>
    <t>ENE</t>
  </si>
  <si>
    <t>FEB</t>
  </si>
  <si>
    <t>MAR</t>
  </si>
  <si>
    <t>ABR</t>
  </si>
  <si>
    <t>MAY</t>
  </si>
  <si>
    <t>JUN</t>
  </si>
  <si>
    <t>JUL</t>
  </si>
  <si>
    <t>AGO</t>
  </si>
  <si>
    <t>SEP</t>
  </si>
  <si>
    <t>OCT</t>
  </si>
  <si>
    <t>NOV</t>
  </si>
  <si>
    <t>DIC</t>
  </si>
  <si>
    <t>Revisado por:</t>
  </si>
  <si>
    <t>Aprobado por:</t>
  </si>
  <si>
    <t>TOTAL</t>
  </si>
  <si>
    <t>Elaboró</t>
  </si>
  <si>
    <t>Revisó</t>
  </si>
  <si>
    <t>Aprobó</t>
  </si>
  <si>
    <t xml:space="preserve">Pantallazo 
aquí </t>
  </si>
  <si>
    <t>[Digite el nombre del funcionario que revisó el respaldo]</t>
  </si>
  <si>
    <t>[Digite el nombre del funcionario que aprobó el respaldo]</t>
  </si>
  <si>
    <t>[Digite el nombre del funcionario que realizó el respaldo]</t>
  </si>
  <si>
    <t>INSTRUCTIVO</t>
  </si>
  <si>
    <t>PORCENTAJE DE AVANCE</t>
  </si>
  <si>
    <t>INICIO</t>
  </si>
  <si>
    <t>FINAL</t>
  </si>
  <si>
    <t>%</t>
  </si>
  <si>
    <t>Este instrumento constituye un control de los respaldos de la información digital de la oficina cuyo propósito es verificar la periodicidad de los registros de los respaldos realizados por parte del personal responsable de esta función, para minimizar los riesgos de pérdida de información digital.</t>
  </si>
  <si>
    <t>DATOS</t>
  </si>
  <si>
    <t>INFORME ANUAL DE RESPALDOS</t>
  </si>
  <si>
    <t>SELLO OFICINA</t>
  </si>
  <si>
    <t>DIGITE EL NOMBRE DE LA UNIDAD ADMINISTRATIVA</t>
  </si>
  <si>
    <r>
      <t>[</t>
    </r>
    <r>
      <rPr>
        <sz val="11"/>
        <color rgb="FF00B0F0"/>
        <rFont val="Arial"/>
        <family val="2"/>
      </rPr>
      <t>Digite el nombre del funcionario que realizó el respaldo</t>
    </r>
    <r>
      <rPr>
        <sz val="11"/>
        <color theme="1"/>
        <rFont val="Arial"/>
        <family val="2"/>
      </rPr>
      <t>]</t>
    </r>
  </si>
  <si>
    <r>
      <t>[</t>
    </r>
    <r>
      <rPr>
        <sz val="11"/>
        <color rgb="FFFF0000"/>
        <rFont val="Arial"/>
        <family val="2"/>
      </rPr>
      <t>Digite el nombre del funcionario que aprobó el respaldo</t>
    </r>
    <r>
      <rPr>
        <sz val="11"/>
        <color theme="1"/>
        <rFont val="Arial"/>
        <family val="2"/>
      </rPr>
      <t>]</t>
    </r>
  </si>
  <si>
    <t>RESPALDO 22</t>
  </si>
  <si>
    <t>RESPALDO 23</t>
  </si>
  <si>
    <t>RESPALDO 24</t>
  </si>
  <si>
    <t>RESPALDO 25</t>
  </si>
  <si>
    <t>RESPALDO 26</t>
  </si>
  <si>
    <t>RESPALDO 27</t>
  </si>
  <si>
    <t>RESPALDO 28</t>
  </si>
  <si>
    <t>RESPALDO 29</t>
  </si>
  <si>
    <t>RESPALDO 30</t>
  </si>
  <si>
    <t>RESPALDO 34</t>
  </si>
  <si>
    <t>RESPALDO 31</t>
  </si>
  <si>
    <t>RESPALDO 32</t>
  </si>
  <si>
    <t>RESPALDO 33</t>
  </si>
  <si>
    <t>RESPALDO 35</t>
  </si>
  <si>
    <t>RESPALDO 36</t>
  </si>
  <si>
    <t>RESPALDO 37</t>
  </si>
  <si>
    <t>RESPALDO 38</t>
  </si>
  <si>
    <t>RESPALDO 39</t>
  </si>
  <si>
    <t>RESPALDO 40</t>
  </si>
  <si>
    <t>RESPALDO 41</t>
  </si>
  <si>
    <t>RESPALDO 42</t>
  </si>
  <si>
    <t>RESPALDO 43</t>
  </si>
  <si>
    <t>RESPALDO 44</t>
  </si>
  <si>
    <t>RESPALDO 45</t>
  </si>
  <si>
    <t>RESPALDO 46</t>
  </si>
  <si>
    <t>RESPALDO 47</t>
  </si>
  <si>
    <t>RESPALDO 48</t>
  </si>
  <si>
    <t>RESPALDO 49</t>
  </si>
  <si>
    <t>RESPALDO 50</t>
  </si>
  <si>
    <t>RESPALDO 51</t>
  </si>
  <si>
    <t>RESPALDO 6</t>
  </si>
  <si>
    <t>RESPALDO 7</t>
  </si>
  <si>
    <t>RESPALDO 8</t>
  </si>
  <si>
    <t>RESPALDO 9</t>
  </si>
  <si>
    <t>RESPALDO 10</t>
  </si>
  <si>
    <t>RESPALDO 11</t>
  </si>
  <si>
    <t>RESPALDO 12</t>
  </si>
  <si>
    <t>RESPALDO 13</t>
  </si>
  <si>
    <t>RESPALDO 14</t>
  </si>
  <si>
    <t>RESPALDO 15</t>
  </si>
  <si>
    <t>RESPALDO 16</t>
  </si>
  <si>
    <t>RESPALDO 17</t>
  </si>
  <si>
    <t>El la fecha indicada no se realizó el respaldo correspondiente, porque corresponde al Viernes Santo.</t>
  </si>
  <si>
    <t>RESPALDO 18</t>
  </si>
  <si>
    <t>RESPALDO 19</t>
  </si>
  <si>
    <t>RESPALDO 20</t>
  </si>
  <si>
    <t>RESPALDO 21</t>
  </si>
  <si>
    <t>Digite el nombre completo de la persona funcionaria que realizó la revisión de los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</si>
</sst>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0.0"/>
    <numFmt numFmtId="167" formatCode="0.0%"/>
  </numFmts>
  <fonts count="60" x14ac:knownFonts="1">
    <font>
      <sz val="12"/>
      <color theme="1"/>
      <name val="Arial"/>
      <family val="2"/>
    </font>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sz val="9"/>
      <color theme="1"/>
      <name val="Calibri"/>
      <family val="2"/>
      <scheme val="minor"/>
    </font>
    <font>
      <sz val="11"/>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theme="1"/>
      <name val="Arial"/>
      <family val="2"/>
    </font>
    <font>
      <b/>
      <sz val="14"/>
      <color theme="1"/>
      <name val="Arial"/>
      <family val="2"/>
    </font>
    <font>
      <sz val="14"/>
      <color theme="1"/>
      <name val="Arial"/>
      <family val="2"/>
    </font>
    <font>
      <sz val="11"/>
      <color theme="1"/>
      <name val="Arial"/>
      <family val="2"/>
    </font>
    <font>
      <sz val="10"/>
      <name val="Arial"/>
      <family val="2"/>
    </font>
    <font>
      <u/>
      <sz val="12"/>
      <color theme="10"/>
      <name val="Arial"/>
      <family val="2"/>
    </font>
    <font>
      <u/>
      <sz val="16"/>
      <color theme="10"/>
      <name val="Arial Black"/>
      <family val="2"/>
    </font>
    <font>
      <u/>
      <sz val="18"/>
      <color theme="10"/>
      <name val="Arial Black"/>
      <family val="2"/>
    </font>
    <font>
      <sz val="18"/>
      <color theme="1"/>
      <name val="Arial Black"/>
      <family val="2"/>
    </font>
    <font>
      <sz val="28"/>
      <color theme="4" tint="0.39997558519241921"/>
      <name val="Calibri"/>
      <family val="2"/>
      <scheme val="minor"/>
    </font>
    <font>
      <b/>
      <sz val="18"/>
      <color theme="0"/>
      <name val="Arial"/>
      <family val="2"/>
    </font>
    <font>
      <b/>
      <sz val="18"/>
      <color theme="1"/>
      <name val="Arial"/>
      <family val="2"/>
    </font>
    <font>
      <b/>
      <sz val="18"/>
      <name val="Arial"/>
      <family val="2"/>
    </font>
    <font>
      <b/>
      <sz val="11"/>
      <color theme="1"/>
      <name val="Arial"/>
      <family val="2"/>
    </font>
    <font>
      <b/>
      <sz val="12"/>
      <color theme="1"/>
      <name val="Arial"/>
      <family val="2"/>
    </font>
    <font>
      <b/>
      <sz val="10"/>
      <color theme="1"/>
      <name val="Arial"/>
      <family val="2"/>
    </font>
    <font>
      <b/>
      <sz val="14"/>
      <name val="Arial"/>
      <family val="2"/>
    </font>
    <font>
      <b/>
      <sz val="12"/>
      <name val="Arial"/>
      <family val="2"/>
    </font>
    <font>
      <b/>
      <sz val="11"/>
      <color theme="1"/>
      <name val="Arial Black"/>
      <family val="2"/>
    </font>
    <font>
      <sz val="11"/>
      <color theme="1"/>
      <name val="Arial Black"/>
      <family val="2"/>
    </font>
    <font>
      <sz val="16"/>
      <color theme="1"/>
      <name val="Arial Black"/>
      <family val="2"/>
    </font>
    <font>
      <b/>
      <sz val="14"/>
      <color theme="1"/>
      <name val="Arial Black"/>
      <family val="2"/>
    </font>
    <font>
      <b/>
      <sz val="12"/>
      <color theme="1"/>
      <name val="Arial Black"/>
      <family val="2"/>
    </font>
    <font>
      <b/>
      <sz val="12"/>
      <name val="Arial Black"/>
      <family val="2"/>
    </font>
    <font>
      <sz val="12"/>
      <name val="Arial"/>
      <family val="2"/>
    </font>
    <font>
      <sz val="28"/>
      <color theme="4" tint="0.39997558519241921"/>
      <name val="Arial"/>
      <family val="2"/>
    </font>
    <font>
      <sz val="10"/>
      <color theme="1"/>
      <name val="Arial"/>
      <family val="2"/>
    </font>
    <font>
      <sz val="9"/>
      <color theme="1"/>
      <name val="Arial"/>
      <family val="2"/>
    </font>
    <font>
      <sz val="11"/>
      <name val="Arial"/>
      <family val="2"/>
    </font>
    <font>
      <sz val="11"/>
      <color rgb="FF00B0F0"/>
      <name val="Arial"/>
      <family val="2"/>
    </font>
    <font>
      <sz val="11"/>
      <color rgb="FF00B050"/>
      <name val="Arial"/>
      <family val="2"/>
    </font>
    <font>
      <sz val="11"/>
      <color rgb="FFFF0000"/>
      <name val="Arial"/>
      <family val="2"/>
    </font>
    <font>
      <sz val="14"/>
      <color rgb="FF0000FF"/>
      <name val="Arial"/>
      <family val="2"/>
    </font>
    <font>
      <b/>
      <sz val="9"/>
      <color theme="1"/>
      <name val="Arial"/>
      <family val="2"/>
    </font>
    <font>
      <sz val="9"/>
      <color indexed="81"/>
      <name val="Tahoma"/>
      <family val="2"/>
    </font>
    <font>
      <b/>
      <sz val="9"/>
      <color indexed="81"/>
      <name val="Tahoma"/>
      <family val="2"/>
    </font>
    <font>
      <b/>
      <sz val="12"/>
      <color rgb="FF7030A0"/>
      <name val="Arial"/>
      <family val="2"/>
    </font>
    <font>
      <b/>
      <u/>
      <sz val="20"/>
      <color theme="10"/>
      <name val="Arial"/>
      <family val="2"/>
    </font>
    <font>
      <b/>
      <sz val="10"/>
      <name val="Arial"/>
      <family val="2"/>
    </font>
    <font>
      <b/>
      <sz val="11"/>
      <name val="Arial"/>
      <family val="2"/>
    </font>
    <font>
      <sz val="14"/>
      <name val="Arial"/>
      <family val="2"/>
    </font>
    <font>
      <u/>
      <sz val="20"/>
      <color theme="10"/>
      <name val="Aptos Black"/>
      <family val="2"/>
    </font>
    <font>
      <sz val="10"/>
      <color rgb="FF7030A0"/>
      <name val="Arial"/>
      <family val="2"/>
    </font>
    <font>
      <sz val="11"/>
      <color rgb="FF7030A0"/>
      <name val="Arial"/>
      <family val="2"/>
    </font>
    <font>
      <sz val="12"/>
      <color rgb="FF7030A0"/>
      <name val="Arial"/>
      <family val="2"/>
    </font>
    <font>
      <u/>
      <sz val="18"/>
      <color rgb="FF7030A0"/>
      <name val="Arial Black"/>
      <family val="2"/>
    </font>
    <font>
      <b/>
      <sz val="10"/>
      <color rgb="FF7030A0"/>
      <name val="Arial"/>
      <family val="2"/>
    </font>
    <font>
      <b/>
      <sz val="11"/>
      <color rgb="FF7030A0"/>
      <name val="Arial"/>
      <family val="2"/>
    </font>
    <font>
      <sz val="14"/>
      <color rgb="FF7030A0"/>
      <name val="Arial"/>
      <family val="2"/>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0" tint="-0.34998626667073579"/>
      </patternFill>
    </fill>
    <fill>
      <patternFill patternType="solid">
        <fgColor theme="0"/>
        <bgColor theme="0" tint="-0.14999847407452621"/>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rgb="FFDBE5F1"/>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2"/>
        <bgColor theme="0" tint="-0.34998626667073579"/>
      </patternFill>
    </fill>
    <fill>
      <patternFill patternType="solid">
        <fgColor theme="0" tint="-0.34998626667073579"/>
        <bgColor indexed="64"/>
      </patternFill>
    </fill>
  </fills>
  <borders count="2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s>
  <cellStyleXfs count="7">
    <xf numFmtId="0" fontId="0" fillId="0" borderId="0"/>
    <xf numFmtId="0" fontId="7" fillId="0" borderId="0"/>
    <xf numFmtId="164" fontId="7" fillId="0" borderId="0" applyFont="0" applyFill="0" applyBorder="0" applyAlignment="0" applyProtection="0"/>
    <xf numFmtId="0" fontId="15" fillId="0" borderId="0"/>
    <xf numFmtId="0" fontId="16" fillId="0" borderId="0" applyNumberFormat="0" applyFill="0" applyBorder="0" applyAlignment="0" applyProtection="0">
      <alignment vertical="top"/>
      <protection locked="0"/>
    </xf>
    <xf numFmtId="9" fontId="11" fillId="0" borderId="0" applyFont="0" applyFill="0" applyBorder="0" applyAlignment="0" applyProtection="0"/>
    <xf numFmtId="0" fontId="2" fillId="0" borderId="0"/>
  </cellStyleXfs>
  <cellXfs count="258">
    <xf numFmtId="0" fontId="0" fillId="0" borderId="0" xfId="0"/>
    <xf numFmtId="0" fontId="4" fillId="0" borderId="0" xfId="0" applyFont="1" applyAlignment="1">
      <alignment horizontal="center" vertical="center"/>
    </xf>
    <xf numFmtId="0" fontId="4" fillId="0" borderId="0" xfId="0" applyFont="1" applyAlignment="1">
      <alignment vertical="center"/>
    </xf>
    <xf numFmtId="16" fontId="4"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xf numFmtId="3" fontId="4" fillId="0" borderId="0" xfId="0" applyNumberFormat="1" applyFont="1" applyAlignment="1">
      <alignment horizontal="center" vertical="center"/>
    </xf>
    <xf numFmtId="0" fontId="8" fillId="3" borderId="0" xfId="0" applyFont="1" applyFill="1" applyAlignment="1">
      <alignment horizontal="center" vertical="center"/>
    </xf>
    <xf numFmtId="0" fontId="7" fillId="4" borderId="0" xfId="0" applyFont="1" applyFill="1" applyAlignment="1">
      <alignment horizontal="right" vertical="center"/>
    </xf>
    <xf numFmtId="16" fontId="6" fillId="4" borderId="0" xfId="0" applyNumberFormat="1" applyFont="1" applyFill="1" applyAlignment="1">
      <alignment horizontal="right" vertical="center" wrapText="1"/>
    </xf>
    <xf numFmtId="16" fontId="4" fillId="4" borderId="0" xfId="0" applyNumberFormat="1" applyFont="1" applyFill="1" applyAlignment="1">
      <alignment horizontal="right" vertical="center"/>
    </xf>
    <xf numFmtId="3" fontId="4" fillId="0" borderId="0" xfId="0" applyNumberFormat="1" applyFont="1" applyAlignment="1">
      <alignment horizontal="right" vertical="center"/>
    </xf>
    <xf numFmtId="0" fontId="4" fillId="0" borderId="0" xfId="0" applyFont="1" applyAlignment="1">
      <alignment horizontal="right" vertical="center"/>
    </xf>
    <xf numFmtId="0" fontId="4" fillId="0" borderId="3"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10" fillId="0" borderId="0" xfId="0" applyFont="1" applyAlignment="1">
      <alignment horizontal="center" vertical="center"/>
    </xf>
    <xf numFmtId="0" fontId="13" fillId="0" borderId="2" xfId="1" applyFont="1" applyBorder="1" applyAlignment="1">
      <alignment horizontal="center" vertical="center"/>
    </xf>
    <xf numFmtId="165" fontId="12" fillId="2" borderId="0" xfId="2" applyNumberFormat="1" applyFont="1" applyFill="1" applyBorder="1" applyAlignment="1">
      <alignment horizontal="center" vertical="center"/>
    </xf>
    <xf numFmtId="165" fontId="12" fillId="2" borderId="0" xfId="2" applyNumberFormat="1" applyFont="1" applyFill="1" applyBorder="1" applyAlignment="1">
      <alignment vertical="center"/>
    </xf>
    <xf numFmtId="3" fontId="13" fillId="0" borderId="2" xfId="1" applyNumberFormat="1" applyFont="1" applyBorder="1" applyAlignment="1">
      <alignment horizontal="center" vertical="center"/>
    </xf>
    <xf numFmtId="0" fontId="3" fillId="0" borderId="0" xfId="0" applyFont="1" applyAlignment="1">
      <alignment horizontal="justify" vertical="center" wrapText="1"/>
    </xf>
    <xf numFmtId="16" fontId="13" fillId="6" borderId="2" xfId="1" applyNumberFormat="1" applyFont="1" applyFill="1" applyBorder="1" applyAlignment="1">
      <alignment horizontal="center" vertical="center"/>
    </xf>
    <xf numFmtId="0" fontId="7" fillId="0" borderId="0" xfId="0" applyFont="1" applyAlignment="1">
      <alignment horizontal="justify" vertical="center" wrapText="1"/>
    </xf>
    <xf numFmtId="3" fontId="13" fillId="2" borderId="2" xfId="1" applyNumberFormat="1" applyFont="1" applyFill="1" applyBorder="1" applyAlignment="1">
      <alignment horizontal="center" vertical="center" wrapText="1"/>
    </xf>
    <xf numFmtId="3" fontId="4" fillId="5" borderId="0" xfId="0" applyNumberFormat="1" applyFont="1" applyFill="1" applyAlignment="1">
      <alignment horizontal="center" vertical="center"/>
    </xf>
    <xf numFmtId="0" fontId="9" fillId="2" borderId="0" xfId="0" applyFont="1" applyFill="1" applyAlignment="1">
      <alignment horizontal="center" vertical="center"/>
    </xf>
    <xf numFmtId="0" fontId="0" fillId="2" borderId="3" xfId="0" applyFill="1" applyBorder="1"/>
    <xf numFmtId="0" fontId="0" fillId="2" borderId="1" xfId="0" applyFill="1" applyBorder="1"/>
    <xf numFmtId="0" fontId="0" fillId="2" borderId="4" xfId="0" applyFill="1" applyBorder="1"/>
    <xf numFmtId="0" fontId="0" fillId="2" borderId="5" xfId="0" applyFill="1" applyBorder="1"/>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12" fillId="2" borderId="16" xfId="1" applyFont="1" applyFill="1" applyBorder="1" applyAlignment="1">
      <alignment horizontal="center" vertical="center"/>
    </xf>
    <xf numFmtId="14" fontId="13" fillId="6" borderId="2" xfId="1" applyNumberFormat="1" applyFont="1" applyFill="1" applyBorder="1" applyAlignment="1">
      <alignment horizontal="center" vertical="center"/>
    </xf>
    <xf numFmtId="0" fontId="13" fillId="2" borderId="2" xfId="1" applyFont="1" applyFill="1" applyBorder="1" applyAlignment="1">
      <alignment horizontal="center" vertical="center"/>
    </xf>
    <xf numFmtId="3" fontId="13" fillId="2" borderId="2" xfId="1" applyNumberFormat="1" applyFont="1" applyFill="1" applyBorder="1" applyAlignment="1">
      <alignment horizontal="center" vertical="center"/>
    </xf>
    <xf numFmtId="0" fontId="14" fillId="0" borderId="0" xfId="1" applyFont="1"/>
    <xf numFmtId="0" fontId="28" fillId="2" borderId="15" xfId="1" applyFont="1" applyFill="1" applyBorder="1" applyAlignment="1">
      <alignment vertical="center" wrapText="1"/>
    </xf>
    <xf numFmtId="0" fontId="12" fillId="2" borderId="0" xfId="1" applyFont="1" applyFill="1" applyAlignment="1">
      <alignment vertical="center"/>
    </xf>
    <xf numFmtId="0" fontId="28" fillId="2" borderId="5" xfId="1" applyFont="1" applyFill="1" applyBorder="1" applyAlignment="1">
      <alignment vertical="center"/>
    </xf>
    <xf numFmtId="0" fontId="28" fillId="2" borderId="0" xfId="1" applyFont="1" applyFill="1" applyAlignment="1">
      <alignment vertical="center"/>
    </xf>
    <xf numFmtId="0" fontId="12" fillId="2" borderId="0" xfId="1" applyFont="1" applyFill="1" applyAlignment="1">
      <alignment horizontal="center" vertical="center"/>
    </xf>
    <xf numFmtId="165" fontId="25" fillId="2" borderId="0" xfId="2" applyNumberFormat="1" applyFont="1" applyFill="1" applyBorder="1" applyAlignment="1">
      <alignment horizontal="center" vertical="center"/>
    </xf>
    <xf numFmtId="0" fontId="14" fillId="2" borderId="0" xfId="1" applyFont="1" applyFill="1"/>
    <xf numFmtId="0" fontId="12" fillId="2" borderId="19" xfId="1" applyFont="1" applyFill="1" applyBorder="1" applyAlignment="1">
      <alignment horizontal="center" vertical="center"/>
    </xf>
    <xf numFmtId="0" fontId="27" fillId="2" borderId="19" xfId="1" applyFont="1" applyFill="1" applyBorder="1" applyAlignment="1">
      <alignment horizontal="center" vertical="center" wrapText="1"/>
    </xf>
    <xf numFmtId="0" fontId="12" fillId="0" borderId="0" xfId="1" applyFont="1" applyAlignment="1">
      <alignment horizontal="center" vertical="center"/>
    </xf>
    <xf numFmtId="0" fontId="24" fillId="2" borderId="0" xfId="1" applyFont="1" applyFill="1"/>
    <xf numFmtId="0" fontId="14" fillId="2" borderId="0" xfId="1" applyFont="1" applyFill="1" applyAlignment="1">
      <alignment horizontal="left"/>
    </xf>
    <xf numFmtId="0" fontId="29" fillId="9" borderId="11" xfId="1" applyFont="1" applyFill="1" applyBorder="1" applyAlignment="1">
      <alignment horizontal="center"/>
    </xf>
    <xf numFmtId="0" fontId="30" fillId="6" borderId="12" xfId="1" applyFont="1" applyFill="1" applyBorder="1" applyAlignment="1">
      <alignment horizontal="center" vertical="center"/>
    </xf>
    <xf numFmtId="0" fontId="30" fillId="6" borderId="13" xfId="1" applyFont="1" applyFill="1" applyBorder="1" applyAlignment="1">
      <alignment horizontal="center" vertical="center"/>
    </xf>
    <xf numFmtId="0" fontId="31" fillId="0" borderId="0" xfId="0" applyFont="1"/>
    <xf numFmtId="0" fontId="31" fillId="7" borderId="0" xfId="0" applyFont="1" applyFill="1"/>
    <xf numFmtId="0" fontId="31" fillId="8" borderId="0" xfId="0" applyFont="1" applyFill="1"/>
    <xf numFmtId="0" fontId="33" fillId="6" borderId="10" xfId="1" applyFont="1" applyFill="1" applyBorder="1" applyAlignment="1">
      <alignment horizontal="center" vertical="center"/>
    </xf>
    <xf numFmtId="0" fontId="13" fillId="0" borderId="0" xfId="0" applyFont="1"/>
    <xf numFmtId="0" fontId="35" fillId="3" borderId="0" xfId="0" applyFont="1" applyFill="1" applyAlignment="1">
      <alignment horizontal="center" vertical="center"/>
    </xf>
    <xf numFmtId="0" fontId="0" fillId="0" borderId="3" xfId="0"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13" fillId="0" borderId="0" xfId="0" applyFont="1" applyAlignment="1">
      <alignment vertical="center"/>
    </xf>
    <xf numFmtId="0" fontId="26" fillId="0" borderId="0" xfId="0" applyFont="1" applyAlignment="1">
      <alignment horizontal="justify" vertical="center" wrapText="1"/>
    </xf>
    <xf numFmtId="14" fontId="24" fillId="0" borderId="0" xfId="0" applyNumberFormat="1" applyFont="1" applyAlignment="1">
      <alignment horizontal="center" vertical="center"/>
    </xf>
    <xf numFmtId="0" fontId="25" fillId="0" borderId="0" xfId="0" applyFont="1" applyAlignment="1">
      <alignment horizontal="center" vertical="center"/>
    </xf>
    <xf numFmtId="3" fontId="25" fillId="0" borderId="0" xfId="0" applyNumberFormat="1" applyFont="1" applyAlignment="1">
      <alignment horizontal="center" vertical="center"/>
    </xf>
    <xf numFmtId="0" fontId="37" fillId="0" borderId="0" xfId="0" applyFont="1" applyAlignment="1">
      <alignment horizontal="justify" vertical="center" wrapText="1"/>
    </xf>
    <xf numFmtId="14" fontId="14" fillId="0" borderId="0" xfId="0" applyNumberFormat="1" applyFont="1" applyAlignment="1">
      <alignment horizontal="center" vertical="center"/>
    </xf>
    <xf numFmtId="0" fontId="0" fillId="0" borderId="0" xfId="0" applyAlignment="1">
      <alignment horizontal="center" vertical="center"/>
    </xf>
    <xf numFmtId="3" fontId="0" fillId="0" borderId="0" xfId="0" applyNumberFormat="1" applyAlignment="1">
      <alignment horizontal="center" vertical="center"/>
    </xf>
    <xf numFmtId="0" fontId="0" fillId="0" borderId="5"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16" fontId="0" fillId="0" borderId="0" xfId="0" applyNumberFormat="1" applyAlignment="1">
      <alignment horizontal="center" vertical="center"/>
    </xf>
    <xf numFmtId="0" fontId="28" fillId="2" borderId="0" xfId="0" applyFont="1" applyFill="1" applyAlignment="1">
      <alignment horizontal="center" vertical="center"/>
    </xf>
    <xf numFmtId="0" fontId="14" fillId="4" borderId="0" xfId="0" applyFont="1" applyFill="1" applyAlignment="1">
      <alignment horizontal="right" vertical="center"/>
    </xf>
    <xf numFmtId="16" fontId="38" fillId="4" borderId="0" xfId="0" applyNumberFormat="1" applyFont="1" applyFill="1" applyAlignment="1">
      <alignment horizontal="right" vertical="center" wrapText="1"/>
    </xf>
    <xf numFmtId="16" fontId="0" fillId="4" borderId="0" xfId="0" applyNumberFormat="1" applyFill="1" applyAlignment="1">
      <alignment horizontal="right" vertical="center"/>
    </xf>
    <xf numFmtId="3" fontId="0" fillId="5" borderId="0" xfId="0" applyNumberFormat="1" applyFill="1" applyAlignment="1">
      <alignment horizontal="center" vertical="center"/>
    </xf>
    <xf numFmtId="3" fontId="0" fillId="0" borderId="0" xfId="0" applyNumberFormat="1" applyAlignment="1">
      <alignment horizontal="right" vertical="center"/>
    </xf>
    <xf numFmtId="0" fontId="0" fillId="0" borderId="0" xfId="0" applyAlignment="1">
      <alignment horizontal="right" vertical="center"/>
    </xf>
    <xf numFmtId="0" fontId="13" fillId="0" borderId="0" xfId="0" applyFont="1" applyAlignment="1">
      <alignment horizontal="center" vertical="center"/>
    </xf>
    <xf numFmtId="0" fontId="12" fillId="0" borderId="0" xfId="0" applyFont="1" applyAlignment="1">
      <alignment vertical="center"/>
    </xf>
    <xf numFmtId="0" fontId="25" fillId="0" borderId="5" xfId="0" applyFont="1" applyBorder="1" applyAlignment="1">
      <alignment vertical="center"/>
    </xf>
    <xf numFmtId="0" fontId="25" fillId="0" borderId="0" xfId="0" applyFont="1" applyAlignment="1">
      <alignment vertical="center"/>
    </xf>
    <xf numFmtId="0" fontId="25" fillId="0" borderId="6" xfId="0" applyFont="1" applyBorder="1" applyAlignment="1">
      <alignment vertical="center"/>
    </xf>
    <xf numFmtId="0" fontId="39" fillId="3" borderId="0" xfId="0" applyFont="1" applyFill="1" applyAlignment="1">
      <alignment horizontal="center" vertical="center"/>
    </xf>
    <xf numFmtId="0" fontId="15" fillId="3" borderId="0" xfId="0" applyFont="1" applyFill="1" applyAlignment="1">
      <alignment horizontal="center" vertical="center"/>
    </xf>
    <xf numFmtId="0" fontId="28" fillId="0" borderId="20" xfId="1" applyFont="1" applyBorder="1" applyAlignment="1">
      <alignment horizontal="justify" vertical="top" wrapText="1"/>
    </xf>
    <xf numFmtId="0" fontId="33" fillId="0" borderId="0" xfId="0" applyFont="1" applyAlignment="1">
      <alignment horizontal="center"/>
    </xf>
    <xf numFmtId="0" fontId="28" fillId="0" borderId="0" xfId="1" applyFont="1" applyAlignment="1">
      <alignment vertical="top" wrapText="1"/>
    </xf>
    <xf numFmtId="0" fontId="13" fillId="6" borderId="2" xfId="1" applyFont="1" applyFill="1" applyBorder="1" applyAlignment="1">
      <alignment horizontal="center" vertical="center"/>
    </xf>
    <xf numFmtId="3" fontId="13" fillId="6" borderId="2" xfId="1" applyNumberFormat="1" applyFont="1" applyFill="1" applyBorder="1" applyAlignment="1">
      <alignment horizontal="center" vertical="center"/>
    </xf>
    <xf numFmtId="14" fontId="43" fillId="0" borderId="2" xfId="1" applyNumberFormat="1" applyFont="1" applyBorder="1" applyAlignment="1">
      <alignment horizontal="center" vertical="center"/>
    </xf>
    <xf numFmtId="14" fontId="43" fillId="2" borderId="2" xfId="1" applyNumberFormat="1" applyFont="1" applyFill="1" applyBorder="1" applyAlignment="1">
      <alignment horizontal="center" vertical="center"/>
    </xf>
    <xf numFmtId="14" fontId="43" fillId="6" borderId="2" xfId="1" applyNumberFormat="1" applyFont="1" applyFill="1" applyBorder="1" applyAlignment="1">
      <alignment horizontal="center" vertical="center"/>
    </xf>
    <xf numFmtId="0" fontId="44" fillId="0" borderId="0" xfId="0" applyFont="1" applyAlignment="1">
      <alignment horizontal="justify" vertical="center" wrapText="1"/>
    </xf>
    <xf numFmtId="0" fontId="38" fillId="0" borderId="0" xfId="0" applyFont="1" applyAlignment="1">
      <alignment horizontal="justify" vertical="center" wrapText="1"/>
    </xf>
    <xf numFmtId="14" fontId="25" fillId="0" borderId="0" xfId="0" applyNumberFormat="1" applyFont="1" applyAlignment="1">
      <alignment horizontal="center" vertical="center"/>
    </xf>
    <xf numFmtId="0" fontId="24" fillId="0" borderId="0" xfId="1" applyFont="1" applyAlignment="1">
      <alignment horizontal="center" vertical="center" wrapText="1"/>
    </xf>
    <xf numFmtId="14" fontId="14" fillId="0" borderId="0" xfId="1" applyNumberFormat="1" applyFont="1" applyAlignment="1">
      <alignment horizontal="center" vertical="center" wrapText="1"/>
    </xf>
    <xf numFmtId="0" fontId="48" fillId="0" borderId="2" xfId="4" applyFont="1" applyBorder="1" applyAlignment="1" applyProtection="1">
      <alignment horizontal="center"/>
    </xf>
    <xf numFmtId="0" fontId="18" fillId="10" borderId="2" xfId="4" applyFont="1" applyFill="1" applyBorder="1" applyAlignment="1" applyProtection="1">
      <alignment horizontal="center"/>
    </xf>
    <xf numFmtId="0" fontId="18" fillId="2" borderId="2" xfId="4" applyFont="1" applyFill="1" applyBorder="1" applyAlignment="1" applyProtection="1">
      <alignment horizontal="center"/>
    </xf>
    <xf numFmtId="0" fontId="48" fillId="10" borderId="2" xfId="4" applyFont="1" applyFill="1" applyBorder="1" applyAlignment="1" applyProtection="1">
      <alignment horizontal="center"/>
    </xf>
    <xf numFmtId="0" fontId="18" fillId="0" borderId="2" xfId="4" applyFont="1" applyBorder="1" applyAlignment="1" applyProtection="1">
      <alignment horizontal="center"/>
    </xf>
    <xf numFmtId="0" fontId="31" fillId="0" borderId="2" xfId="0" applyFont="1" applyBorder="1"/>
    <xf numFmtId="0" fontId="19" fillId="2" borderId="2" xfId="0" applyFont="1" applyFill="1" applyBorder="1" applyAlignment="1">
      <alignment horizontal="center"/>
    </xf>
    <xf numFmtId="0" fontId="48" fillId="2" borderId="2" xfId="4" applyFont="1" applyFill="1" applyBorder="1" applyAlignment="1" applyProtection="1">
      <alignment horizontal="center"/>
    </xf>
    <xf numFmtId="0" fontId="24" fillId="0" borderId="0" xfId="1" applyFont="1" applyAlignment="1">
      <alignment vertical="center" wrapText="1"/>
    </xf>
    <xf numFmtId="0" fontId="25" fillId="11" borderId="2" xfId="1" applyFont="1" applyFill="1" applyBorder="1" applyAlignment="1">
      <alignment horizontal="center" vertical="center" wrapText="1"/>
    </xf>
    <xf numFmtId="0" fontId="49" fillId="0" borderId="0" xfId="0" applyFont="1" applyAlignment="1">
      <alignment horizontal="justify" vertical="center" wrapText="1"/>
    </xf>
    <xf numFmtId="14" fontId="50" fillId="0" borderId="0" xfId="0" applyNumberFormat="1" applyFont="1" applyAlignment="1">
      <alignment horizontal="center" vertical="center"/>
    </xf>
    <xf numFmtId="0" fontId="51" fillId="0" borderId="2" xfId="1" applyFont="1" applyBorder="1" applyAlignment="1">
      <alignment horizontal="center" vertical="center"/>
    </xf>
    <xf numFmtId="3" fontId="51" fillId="0" borderId="2" xfId="1" applyNumberFormat="1" applyFont="1" applyBorder="1" applyAlignment="1">
      <alignment horizontal="center" vertical="center"/>
    </xf>
    <xf numFmtId="0" fontId="26" fillId="15" borderId="0" xfId="0" applyFont="1" applyFill="1" applyAlignment="1">
      <alignment horizontal="justify" vertical="center" wrapText="1"/>
    </xf>
    <xf numFmtId="14" fontId="24" fillId="15" borderId="0" xfId="0" applyNumberFormat="1" applyFont="1" applyFill="1" applyAlignment="1">
      <alignment horizontal="center" vertical="center"/>
    </xf>
    <xf numFmtId="0" fontId="25" fillId="15" borderId="0" xfId="0" applyFont="1" applyFill="1" applyAlignment="1">
      <alignment horizontal="center" vertical="center"/>
    </xf>
    <xf numFmtId="3" fontId="25" fillId="15" borderId="0" xfId="0" applyNumberFormat="1" applyFont="1" applyFill="1" applyAlignment="1">
      <alignment horizontal="center" vertical="center"/>
    </xf>
    <xf numFmtId="14" fontId="50" fillId="15" borderId="0" xfId="0" applyNumberFormat="1" applyFont="1" applyFill="1" applyAlignment="1">
      <alignment horizontal="center" vertical="center"/>
    </xf>
    <xf numFmtId="0" fontId="35" fillId="15" borderId="0" xfId="0" applyFont="1" applyFill="1" applyAlignment="1">
      <alignment horizontal="center" vertical="center"/>
    </xf>
    <xf numFmtId="3" fontId="35" fillId="15" borderId="0" xfId="0" applyNumberFormat="1" applyFont="1" applyFill="1" applyAlignment="1">
      <alignment horizontal="center" vertical="center"/>
    </xf>
    <xf numFmtId="0" fontId="52" fillId="10" borderId="2" xfId="4" applyFont="1" applyFill="1" applyBorder="1" applyAlignment="1" applyProtection="1">
      <alignment horizontal="center"/>
    </xf>
    <xf numFmtId="0" fontId="53" fillId="0" borderId="0" xfId="0" applyFont="1" applyAlignment="1">
      <alignment horizontal="justify" vertical="center" wrapText="1"/>
    </xf>
    <xf numFmtId="14" fontId="54" fillId="0" borderId="0" xfId="0" applyNumberFormat="1" applyFont="1" applyAlignment="1">
      <alignment horizontal="center" vertical="center"/>
    </xf>
    <xf numFmtId="0" fontId="55" fillId="0" borderId="0" xfId="0" applyFont="1" applyAlignment="1">
      <alignment horizontal="center" vertical="center"/>
    </xf>
    <xf numFmtId="3" fontId="55" fillId="0" borderId="0" xfId="0" applyNumberFormat="1" applyFont="1" applyAlignment="1">
      <alignment horizontal="center" vertical="center"/>
    </xf>
    <xf numFmtId="0" fontId="56" fillId="2" borderId="2" xfId="4" applyFont="1" applyFill="1" applyBorder="1" applyAlignment="1" applyProtection="1">
      <alignment horizontal="center"/>
    </xf>
    <xf numFmtId="0" fontId="57" fillId="0" borderId="0" xfId="0" applyFont="1" applyAlignment="1">
      <alignment horizontal="justify" vertical="center" wrapText="1"/>
    </xf>
    <xf numFmtId="14" fontId="58" fillId="0" borderId="0" xfId="0" applyNumberFormat="1" applyFont="1" applyAlignment="1">
      <alignment horizontal="center" vertical="center"/>
    </xf>
    <xf numFmtId="0" fontId="47" fillId="0" borderId="0" xfId="0" applyFont="1" applyAlignment="1">
      <alignment horizontal="center" vertical="center"/>
    </xf>
    <xf numFmtId="3" fontId="47" fillId="0" borderId="0" xfId="0" applyNumberFormat="1" applyFont="1" applyAlignment="1">
      <alignment horizontal="center" vertical="center"/>
    </xf>
    <xf numFmtId="14" fontId="59" fillId="0" borderId="2" xfId="1" applyNumberFormat="1" applyFont="1" applyBorder="1" applyAlignment="1">
      <alignment horizontal="center" vertical="center"/>
    </xf>
    <xf numFmtId="0" fontId="59" fillId="0" borderId="2" xfId="1" applyFont="1" applyBorder="1" applyAlignment="1">
      <alignment horizontal="center" vertical="center"/>
    </xf>
    <xf numFmtId="3" fontId="59" fillId="0" borderId="2" xfId="1" applyNumberFormat="1" applyFont="1" applyBorder="1" applyAlignment="1">
      <alignment horizontal="center" vertical="center"/>
    </xf>
    <xf numFmtId="0" fontId="21" fillId="12" borderId="0" xfId="0" applyFont="1" applyFill="1" applyAlignment="1">
      <alignment horizontal="center" vertical="center"/>
    </xf>
    <xf numFmtId="0" fontId="33" fillId="2" borderId="0" xfId="0" applyFont="1" applyFill="1" applyAlignment="1">
      <alignment horizontal="center"/>
    </xf>
    <xf numFmtId="0" fontId="31" fillId="7" borderId="0" xfId="0" applyFont="1" applyFill="1" applyAlignment="1">
      <alignment horizontal="center"/>
    </xf>
    <xf numFmtId="0" fontId="17" fillId="0" borderId="0" xfId="4" applyFont="1" applyAlignment="1" applyProtection="1">
      <alignment horizontal="center"/>
    </xf>
    <xf numFmtId="0" fontId="32" fillId="0" borderId="0" xfId="0" applyFont="1" applyAlignment="1">
      <alignment horizontal="center" vertical="center"/>
    </xf>
    <xf numFmtId="3" fontId="22" fillId="13" borderId="17" xfId="1" applyNumberFormat="1" applyFont="1" applyFill="1" applyBorder="1" applyAlignment="1">
      <alignment horizontal="center" vertical="center"/>
    </xf>
    <xf numFmtId="0" fontId="22" fillId="13" borderId="17" xfId="1" applyFont="1" applyFill="1" applyBorder="1" applyAlignment="1">
      <alignment horizontal="center" vertical="center"/>
    </xf>
    <xf numFmtId="0" fontId="22" fillId="13" borderId="14" xfId="1" applyFont="1" applyFill="1" applyBorder="1" applyAlignment="1">
      <alignment horizontal="center" vertical="center"/>
    </xf>
    <xf numFmtId="0" fontId="42" fillId="0" borderId="2" xfId="1" applyFont="1" applyBorder="1" applyAlignment="1">
      <alignment horizontal="center" vertical="center" wrapText="1"/>
    </xf>
    <xf numFmtId="14" fontId="14" fillId="0" borderId="0" xfId="1" applyNumberFormat="1" applyFont="1" applyAlignment="1">
      <alignment horizontal="center" vertical="center" wrapText="1"/>
    </xf>
    <xf numFmtId="0" fontId="24" fillId="0" borderId="0" xfId="1" applyFont="1" applyAlignment="1">
      <alignment horizontal="center" vertical="center" wrapText="1"/>
    </xf>
    <xf numFmtId="0" fontId="11" fillId="0" borderId="0" xfId="1" applyFont="1" applyAlignment="1">
      <alignment horizontal="center" vertical="center"/>
    </xf>
    <xf numFmtId="166" fontId="23" fillId="13" borderId="17" xfId="1" applyNumberFormat="1" applyFont="1" applyFill="1" applyBorder="1" applyAlignment="1">
      <alignment horizontal="center" vertical="center" wrapText="1"/>
    </xf>
    <xf numFmtId="166" fontId="23" fillId="13" borderId="14" xfId="1" applyNumberFormat="1" applyFont="1" applyFill="1" applyBorder="1" applyAlignment="1">
      <alignment horizontal="center" vertical="center" wrapText="1"/>
    </xf>
    <xf numFmtId="0" fontId="25" fillId="6" borderId="2" xfId="1" applyFont="1" applyFill="1" applyBorder="1" applyAlignment="1">
      <alignment horizontal="center" vertical="center" wrapText="1"/>
    </xf>
    <xf numFmtId="0" fontId="0" fillId="0" borderId="2" xfId="1" applyFont="1" applyBorder="1" applyAlignment="1">
      <alignment horizontal="center" vertical="center" wrapText="1"/>
    </xf>
    <xf numFmtId="0" fontId="11" fillId="0" borderId="2" xfId="1" applyFont="1" applyBorder="1" applyAlignment="1">
      <alignment horizontal="center" vertical="center" wrapText="1"/>
    </xf>
    <xf numFmtId="14" fontId="24" fillId="0" borderId="2" xfId="1" applyNumberFormat="1" applyFont="1" applyBorder="1" applyAlignment="1">
      <alignment horizontal="center" vertical="center"/>
    </xf>
    <xf numFmtId="0" fontId="14" fillId="0" borderId="3" xfId="1" applyFont="1" applyBorder="1" applyAlignment="1">
      <alignment horizontal="center"/>
    </xf>
    <xf numFmtId="0" fontId="14" fillId="0" borderId="4" xfId="1" applyFont="1" applyBorder="1" applyAlignment="1">
      <alignment horizontal="center"/>
    </xf>
    <xf numFmtId="0" fontId="14" fillId="0" borderId="5" xfId="1" applyFont="1" applyBorder="1" applyAlignment="1">
      <alignment horizontal="center"/>
    </xf>
    <xf numFmtId="0" fontId="14" fillId="0" borderId="6" xfId="1" applyFont="1" applyBorder="1" applyAlignment="1">
      <alignment horizontal="center"/>
    </xf>
    <xf numFmtId="0" fontId="14" fillId="0" borderId="7" xfId="1" applyFont="1" applyBorder="1" applyAlignment="1">
      <alignment horizontal="center"/>
    </xf>
    <xf numFmtId="0" fontId="14" fillId="0" borderId="9" xfId="1" applyFont="1" applyBorder="1" applyAlignment="1">
      <alignment horizontal="center"/>
    </xf>
    <xf numFmtId="0" fontId="12" fillId="0" borderId="0" xfId="1" applyFont="1" applyAlignment="1">
      <alignment horizontal="center" vertical="center"/>
    </xf>
    <xf numFmtId="0" fontId="25" fillId="0" borderId="0" xfId="1" applyFont="1" applyAlignment="1">
      <alignment horizontal="center" vertical="center"/>
    </xf>
    <xf numFmtId="0" fontId="34" fillId="6" borderId="10" xfId="1" applyFont="1" applyFill="1" applyBorder="1" applyAlignment="1">
      <alignment horizontal="center" vertical="center" wrapText="1"/>
    </xf>
    <xf numFmtId="0" fontId="34" fillId="6" borderId="18" xfId="1" applyFont="1" applyFill="1" applyBorder="1" applyAlignment="1">
      <alignment horizontal="center" vertical="center" wrapText="1"/>
    </xf>
    <xf numFmtId="167" fontId="22" fillId="13" borderId="17" xfId="5" applyNumberFormat="1" applyFont="1" applyFill="1" applyBorder="1" applyAlignment="1">
      <alignment horizontal="center" vertical="center"/>
    </xf>
    <xf numFmtId="167" fontId="22" fillId="13" borderId="14" xfId="5" applyNumberFormat="1" applyFont="1" applyFill="1" applyBorder="1" applyAlignment="1">
      <alignment horizontal="center" vertical="center"/>
    </xf>
    <xf numFmtId="0" fontId="28" fillId="0" borderId="0" xfId="1" applyFont="1" applyAlignment="1">
      <alignment horizontal="center" vertical="top" wrapText="1"/>
    </xf>
    <xf numFmtId="0" fontId="29" fillId="9" borderId="10" xfId="1" applyFont="1" applyFill="1" applyBorder="1" applyAlignment="1">
      <alignment horizontal="center"/>
    </xf>
    <xf numFmtId="0" fontId="29" fillId="9" borderId="11" xfId="1" applyFont="1" applyFill="1" applyBorder="1" applyAlignment="1">
      <alignment horizontal="center"/>
    </xf>
    <xf numFmtId="0" fontId="13" fillId="10" borderId="5" xfId="1" applyFont="1" applyFill="1" applyBorder="1" applyAlignment="1">
      <alignment horizontal="center"/>
    </xf>
    <xf numFmtId="0" fontId="13" fillId="10" borderId="0" xfId="1" applyFont="1" applyFill="1" applyAlignment="1">
      <alignment horizontal="center"/>
    </xf>
    <xf numFmtId="0" fontId="12" fillId="0" borderId="0" xfId="0" applyFont="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xf>
    <xf numFmtId="0" fontId="36" fillId="0" borderId="6" xfId="0" applyFont="1" applyBorder="1" applyAlignment="1">
      <alignment horizontal="center" vertical="center"/>
    </xf>
    <xf numFmtId="0" fontId="36" fillId="0" borderId="5" xfId="0" applyFont="1" applyBorder="1" applyAlignment="1">
      <alignment horizontal="center" vertical="center"/>
    </xf>
    <xf numFmtId="0" fontId="24" fillId="5" borderId="0" xfId="0" applyFont="1" applyFill="1" applyAlignment="1">
      <alignment horizontal="right" vertical="top" wrapText="1"/>
    </xf>
    <xf numFmtId="0" fontId="28" fillId="3" borderId="2" xfId="0" applyFont="1" applyFill="1" applyBorder="1" applyAlignment="1">
      <alignment horizontal="center" vertical="center"/>
    </xf>
    <xf numFmtId="0" fontId="0" fillId="0" borderId="3" xfId="0" applyBorder="1" applyAlignment="1">
      <alignment horizontal="justify" vertical="center"/>
    </xf>
    <xf numFmtId="0" fontId="0" fillId="0" borderId="1" xfId="0" applyBorder="1" applyAlignment="1">
      <alignment horizontal="justify" vertical="center"/>
    </xf>
    <xf numFmtId="0" fontId="0" fillId="0" borderId="4" xfId="0" applyBorder="1" applyAlignment="1">
      <alignment horizontal="justify" vertical="center"/>
    </xf>
    <xf numFmtId="0" fontId="0" fillId="0" borderId="5" xfId="0" applyBorder="1" applyAlignment="1">
      <alignment horizontal="justify" vertical="center"/>
    </xf>
    <xf numFmtId="0" fontId="0" fillId="0" borderId="0" xfId="0" applyAlignment="1">
      <alignment horizontal="justify" vertical="center"/>
    </xf>
    <xf numFmtId="0" fontId="0" fillId="0" borderId="6" xfId="0" applyBorder="1" applyAlignment="1">
      <alignment horizontal="justify" vertical="center"/>
    </xf>
    <xf numFmtId="0" fontId="0" fillId="0" borderId="7" xfId="0" applyBorder="1" applyAlignment="1">
      <alignment horizontal="justify" vertical="center"/>
    </xf>
    <xf numFmtId="0" fontId="0" fillId="0" borderId="8" xfId="0" applyBorder="1" applyAlignment="1">
      <alignment horizontal="justify" vertical="center"/>
    </xf>
    <xf numFmtId="0" fontId="0" fillId="0" borderId="9" xfId="0" applyBorder="1" applyAlignment="1">
      <alignment horizontal="justify" vertical="center"/>
    </xf>
    <xf numFmtId="0" fontId="28" fillId="2" borderId="0" xfId="0" applyFont="1" applyFill="1" applyAlignment="1">
      <alignment horizontal="center" vertical="center"/>
    </xf>
    <xf numFmtId="3" fontId="0" fillId="5" borderId="1" xfId="0" applyNumberFormat="1" applyFill="1" applyBorder="1" applyAlignment="1">
      <alignment horizontal="center" vertical="center"/>
    </xf>
    <xf numFmtId="14" fontId="0" fillId="4" borderId="8" xfId="0" applyNumberFormat="1" applyFill="1" applyBorder="1" applyAlignment="1">
      <alignment horizontal="center" vertical="center"/>
    </xf>
    <xf numFmtId="0" fontId="40" fillId="5" borderId="1" xfId="0" applyFont="1" applyFill="1" applyBorder="1" applyAlignment="1">
      <alignment horizontal="right" vertical="center" wrapText="1"/>
    </xf>
    <xf numFmtId="0" fontId="41" fillId="5" borderId="1" xfId="0" applyFont="1" applyFill="1" applyBorder="1" applyAlignment="1">
      <alignment horizontal="right" vertical="center" wrapText="1"/>
    </xf>
    <xf numFmtId="14" fontId="0" fillId="14" borderId="5" xfId="0" applyNumberFormat="1" applyFill="1" applyBorder="1" applyAlignment="1">
      <alignment horizontal="center" vertical="center"/>
    </xf>
    <xf numFmtId="14" fontId="0" fillId="14" borderId="0" xfId="0" applyNumberFormat="1" applyFill="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5" borderId="1" xfId="0" applyFont="1" applyFill="1" applyBorder="1" applyAlignment="1">
      <alignment horizontal="right" vertical="center" wrapText="1"/>
    </xf>
    <xf numFmtId="0" fontId="47" fillId="0" borderId="3" xfId="0" applyFont="1" applyBorder="1" applyAlignment="1">
      <alignment horizontal="justify" vertical="top"/>
    </xf>
    <xf numFmtId="0" fontId="47" fillId="0" borderId="1" xfId="0" applyFont="1" applyBorder="1" applyAlignment="1">
      <alignment horizontal="justify" vertical="top"/>
    </xf>
    <xf numFmtId="0" fontId="47" fillId="0" borderId="4" xfId="0" applyFont="1" applyBorder="1" applyAlignment="1">
      <alignment horizontal="justify" vertical="top"/>
    </xf>
    <xf numFmtId="0" fontId="47" fillId="0" borderId="5" xfId="0" applyFont="1" applyBorder="1" applyAlignment="1">
      <alignment horizontal="justify" vertical="top"/>
    </xf>
    <xf numFmtId="0" fontId="47" fillId="0" borderId="0" xfId="0" applyFont="1" applyAlignment="1">
      <alignment horizontal="justify" vertical="top"/>
    </xf>
    <xf numFmtId="0" fontId="47" fillId="0" borderId="6" xfId="0" applyFont="1" applyBorder="1" applyAlignment="1">
      <alignment horizontal="justify" vertical="top"/>
    </xf>
    <xf numFmtId="0" fontId="47" fillId="0" borderId="7" xfId="0" applyFont="1" applyBorder="1" applyAlignment="1">
      <alignment horizontal="justify" vertical="top"/>
    </xf>
    <xf numFmtId="0" fontId="47" fillId="0" borderId="8" xfId="0" applyFont="1" applyBorder="1" applyAlignment="1">
      <alignment horizontal="justify" vertical="top"/>
    </xf>
    <xf numFmtId="0" fontId="47" fillId="0" borderId="9" xfId="0" applyFont="1" applyBorder="1" applyAlignment="1">
      <alignment horizontal="justify" vertical="top"/>
    </xf>
    <xf numFmtId="14" fontId="4" fillId="4" borderId="8" xfId="0" applyNumberFormat="1" applyFont="1" applyFill="1" applyBorder="1" applyAlignment="1">
      <alignment horizontal="center" vertical="center"/>
    </xf>
    <xf numFmtId="0" fontId="20" fillId="0" borderId="5" xfId="0" applyFont="1" applyBorder="1" applyAlignment="1">
      <alignment horizontal="center" vertical="center" wrapText="1"/>
    </xf>
    <xf numFmtId="0" fontId="20" fillId="0" borderId="0" xfId="0" applyFont="1" applyAlignment="1">
      <alignment horizontal="center" vertical="center"/>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9" fillId="3" borderId="2" xfId="0" applyFont="1" applyFill="1" applyBorder="1" applyAlignment="1">
      <alignment horizontal="center" vertical="center"/>
    </xf>
    <xf numFmtId="0" fontId="4" fillId="0" borderId="3"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vertical="center"/>
    </xf>
    <xf numFmtId="0" fontId="4" fillId="0" borderId="5" xfId="0" applyFont="1" applyBorder="1" applyAlignment="1">
      <alignment horizontal="justify" vertical="center"/>
    </xf>
    <xf numFmtId="0" fontId="4" fillId="0" borderId="0" xfId="0" applyFont="1" applyAlignment="1">
      <alignment horizontal="justify"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9" xfId="0" applyFont="1" applyBorder="1" applyAlignment="1">
      <alignment horizontal="justify" vertical="center"/>
    </xf>
    <xf numFmtId="0" fontId="9" fillId="2" borderId="0" xfId="0" applyFont="1" applyFill="1" applyAlignment="1">
      <alignment horizontal="center" vertical="center"/>
    </xf>
    <xf numFmtId="0" fontId="1" fillId="5" borderId="1" xfId="0" applyFont="1" applyFill="1" applyBorder="1" applyAlignment="1">
      <alignment horizontal="right" vertical="center" wrapText="1"/>
    </xf>
    <xf numFmtId="0" fontId="7" fillId="5" borderId="1" xfId="0" applyFont="1" applyFill="1" applyBorder="1" applyAlignment="1">
      <alignment horizontal="right" vertical="center" wrapText="1"/>
    </xf>
    <xf numFmtId="3" fontId="4" fillId="5" borderId="1" xfId="0" applyNumberFormat="1" applyFont="1" applyFill="1" applyBorder="1" applyAlignment="1">
      <alignment horizontal="center" vertical="center"/>
    </xf>
    <xf numFmtId="0" fontId="3" fillId="5" borderId="0" xfId="0" applyFont="1" applyFill="1" applyAlignment="1">
      <alignment horizontal="right" vertical="top" wrapText="1"/>
    </xf>
    <xf numFmtId="0" fontId="4" fillId="2" borderId="1" xfId="0" applyFont="1" applyFill="1" applyBorder="1" applyAlignment="1">
      <alignment horizontal="right" vertical="center" wrapText="1"/>
    </xf>
    <xf numFmtId="0" fontId="4" fillId="2" borderId="1" xfId="0" applyFont="1" applyFill="1" applyBorder="1" applyAlignment="1">
      <alignment horizontal="right" vertical="center"/>
    </xf>
    <xf numFmtId="0" fontId="10" fillId="2" borderId="0" xfId="0" applyFont="1" applyFill="1" applyAlignment="1">
      <alignment horizontal="right" vertical="top" wrapText="1"/>
    </xf>
    <xf numFmtId="0" fontId="0" fillId="0" borderId="3" xfId="0" applyBorder="1" applyAlignment="1">
      <alignment horizontal="justify"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5" xfId="0" applyBorder="1" applyAlignment="1">
      <alignment horizontal="justify" vertical="top"/>
    </xf>
    <xf numFmtId="0" fontId="0" fillId="0" borderId="0" xfId="0" applyAlignment="1">
      <alignment horizontal="justify" vertical="top"/>
    </xf>
    <xf numFmtId="0" fontId="0" fillId="0" borderId="6" xfId="0" applyBorder="1" applyAlignment="1">
      <alignment horizontal="justify" vertical="top"/>
    </xf>
    <xf numFmtId="0" fontId="0" fillId="0" borderId="7" xfId="0" applyBorder="1" applyAlignment="1">
      <alignment horizontal="justify" vertical="top"/>
    </xf>
    <xf numFmtId="0" fontId="0" fillId="0" borderId="8" xfId="0" applyBorder="1" applyAlignment="1">
      <alignment horizontal="justify" vertical="top"/>
    </xf>
    <xf numFmtId="0" fontId="0" fillId="0" borderId="9" xfId="0" applyBorder="1" applyAlignment="1">
      <alignment horizontal="justify" vertical="top"/>
    </xf>
    <xf numFmtId="0" fontId="42" fillId="5" borderId="1" xfId="0" applyFont="1" applyFill="1" applyBorder="1" applyAlignment="1">
      <alignment horizontal="right" vertical="center" wrapText="1"/>
    </xf>
  </cellXfs>
  <cellStyles count="7">
    <cellStyle name="Hipervínculo" xfId="4" builtinId="8"/>
    <cellStyle name="Millares 2" xfId="2" xr:uid="{00000000-0005-0000-0000-000001000000}"/>
    <cellStyle name="Normal" xfId="0" builtinId="0"/>
    <cellStyle name="Normal 2" xfId="1" xr:uid="{00000000-0005-0000-0000-000003000000}"/>
    <cellStyle name="Normal 3" xfId="3" xr:uid="{00000000-0005-0000-0000-000004000000}"/>
    <cellStyle name="Normal 4" xfId="6" xr:uid="{00000000-0005-0000-0000-000005000000}"/>
    <cellStyle name="Porcentaje" xfId="5" builtinId="5"/>
  </cellStyles>
  <dxfs count="405">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numFmt numFmtId="3" formatCode="#,##0"/>
      <alignment horizontal="center" vertical="center" textRotation="0" wrapText="0" indent="0" justifyLastLine="0" shrinkToFit="0" readingOrder="0"/>
    </dxf>
    <dxf>
      <font>
        <strike val="0"/>
        <outline val="0"/>
        <shadow val="0"/>
        <u val="none"/>
        <vertAlign val="baseline"/>
        <sz val="12"/>
        <color theme="1"/>
        <name val="Arial"/>
        <scheme val="none"/>
      </font>
      <numFmt numFmtId="3" formatCode="#,##0"/>
      <alignment horizontal="center" vertical="center" textRotation="0" wrapText="0" indent="0" justifyLastLine="0" shrinkToFit="0" readingOrder="0"/>
    </dxf>
    <dxf>
      <font>
        <strike val="0"/>
        <outline val="0"/>
        <shadow val="0"/>
        <u val="none"/>
        <vertAlign val="baseline"/>
        <sz val="12"/>
        <color theme="1"/>
        <name val="Arial"/>
        <scheme val="none"/>
      </font>
      <numFmt numFmtId="0" formatCode="General"/>
      <alignment horizontal="center" vertical="center" textRotation="0" wrapText="0" indent="0" justifyLastLine="0" shrinkToFit="0" readingOrder="0"/>
    </dxf>
    <dxf>
      <font>
        <b/>
        <strike val="0"/>
        <outline val="0"/>
        <shadow val="0"/>
        <u val="none"/>
        <vertAlign val="baseline"/>
        <sz val="11"/>
        <color theme="1"/>
        <name val="Arial"/>
        <scheme val="none"/>
      </font>
      <numFmt numFmtId="19" formatCode="d/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Calibri"/>
        <scheme val="minor"/>
      </font>
      <alignment horizontal="center" vertical="center" textRotation="0" wrapText="0" indent="0" justifyLastLine="0" shrinkToFit="0" readingOrder="0"/>
    </dxf>
    <dxf>
      <font>
        <strike val="0"/>
        <outline val="0"/>
        <shadow val="0"/>
        <u val="none"/>
        <vertAlign val="baseline"/>
        <sz val="12"/>
        <color theme="1"/>
        <name val="Calibri"/>
        <scheme val="minor"/>
      </font>
      <alignment horizontal="center" vertical="center" textRotation="0" wrapText="0" indent="0" justifyLastLine="0" shrinkToFit="0" readingOrder="0"/>
    </dxf>
    <dxf>
      <font>
        <strike val="0"/>
        <outline val="0"/>
        <shadow val="0"/>
        <u val="none"/>
        <vertAlign val="baseline"/>
        <sz val="12"/>
        <color theme="1"/>
        <name val="Calibri"/>
        <scheme val="minor"/>
      </font>
      <alignment horizontal="center" vertical="center" textRotation="0" wrapText="0" indent="0" justifyLastLine="0" shrinkToFit="0" readingOrder="0"/>
    </dxf>
    <dxf>
      <font>
        <strike val="0"/>
        <outline val="0"/>
        <shadow val="0"/>
        <u val="none"/>
        <vertAlign val="baseline"/>
        <sz val="12"/>
        <color theme="1"/>
        <name val="Calibri"/>
        <scheme val="minor"/>
      </font>
      <numFmt numFmtId="169" formatCode="dd\-mmm"/>
      <alignment horizontal="center" vertical="center" textRotation="0" wrapText="0" indent="0" justifyLastLine="0" shrinkToFit="0" readingOrder="0"/>
    </dxf>
    <dxf>
      <font>
        <b/>
        <strike val="0"/>
        <outline val="0"/>
        <shadow val="0"/>
        <u val="none"/>
        <vertAlign val="baseline"/>
        <sz val="11"/>
        <color theme="1"/>
        <name val="Calibri"/>
        <scheme val="minor"/>
      </font>
      <alignment horizontal="justify" vertical="center" textRotation="0" wrapText="1" indent="0" justifyLastLine="0" shrinkToFit="0" readingOrder="0"/>
    </dxf>
    <dxf>
      <font>
        <strike val="0"/>
        <outline val="0"/>
        <shadow val="0"/>
        <u val="none"/>
        <vertAlign val="baseline"/>
        <sz val="12"/>
        <color rgb="FF000000"/>
        <name val="Calibri"/>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Calibri"/>
        <scheme val="minor"/>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numFmt numFmtId="169" formatCode="dd\-mmm"/>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numFmt numFmtId="169" formatCode="dd\-mmm"/>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numFmt numFmtId="169" formatCode="dd\-mmm"/>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numFmt numFmtId="169" formatCode="dd\-mmm"/>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numFmt numFmtId="169" formatCode="dd\-mmm"/>
      <alignment horizontal="center" vertical="center" textRotation="0" wrapText="0" indent="0" justifyLastLine="0" shrinkToFit="0" readingOrder="0"/>
    </dxf>
    <dxf>
      <font>
        <b/>
        <strike val="0"/>
        <outline val="0"/>
        <shadow val="0"/>
        <u val="none"/>
        <vertAlign val="baseline"/>
        <sz val="11"/>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numFmt numFmtId="3" formatCode="#,##0"/>
      <alignment horizontal="center" vertical="center" textRotation="0" wrapText="0" indent="0" justifyLastLine="0" shrinkToFit="0" readingOrder="0"/>
    </dxf>
    <dxf>
      <font>
        <strike val="0"/>
        <outline val="0"/>
        <shadow val="0"/>
        <u val="none"/>
        <vertAlign val="baseline"/>
        <sz val="12"/>
        <color theme="1"/>
        <name val="Arial"/>
        <scheme val="none"/>
      </font>
      <numFmt numFmtId="3" formatCode="#,##0"/>
      <alignment horizontal="center" vertical="center" textRotation="0" wrapText="0" indent="0" justifyLastLine="0" shrinkToFit="0" readingOrder="0"/>
    </dxf>
    <dxf>
      <font>
        <strike val="0"/>
        <outline val="0"/>
        <shadow val="0"/>
        <u val="none"/>
        <vertAlign val="baseline"/>
        <sz val="12"/>
        <color theme="1"/>
        <name val="Arial"/>
        <scheme val="none"/>
      </font>
      <numFmt numFmtId="0" formatCode="General"/>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168" formatCode="dd/mm/yyyy"/>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rgb="FF000000"/>
        <name val="Arial"/>
        <scheme val="none"/>
      </font>
      <fill>
        <patternFill>
          <fgColor rgb="FF000000"/>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numFmt numFmtId="169" formatCode="dd\-mmm"/>
      <alignment horizontal="center" vertical="center" textRotation="0" wrapText="0" indent="0" justifyLastLine="0" shrinkToFit="0" readingOrder="0"/>
    </dxf>
    <dxf>
      <font>
        <strike val="0"/>
        <outline val="0"/>
        <shadow val="0"/>
        <u val="none"/>
        <vertAlign val="baseline"/>
        <sz val="11"/>
        <color theme="1"/>
        <name val="Arial"/>
        <scheme val="none"/>
      </font>
      <numFmt numFmtId="169" formatCode="dd\-mmm"/>
      <alignment horizontal="center" vertical="center" textRotation="0" wrapText="0" indent="0" justifyLastLine="0" shrinkToFit="0" readingOrder="0"/>
    </dxf>
    <dxf>
      <font>
        <b/>
        <strike val="0"/>
        <outline val="0"/>
        <shadow val="0"/>
        <u val="none"/>
        <vertAlign val="baseline"/>
        <sz val="10"/>
        <color theme="1"/>
        <name val="Arial"/>
        <scheme val="none"/>
      </font>
      <alignment horizontal="justify" vertical="center" textRotation="0" wrapText="1" indent="0" justifyLastLine="0" shrinkToFit="0" readingOrder="0"/>
    </dxf>
    <dxf>
      <font>
        <strike val="0"/>
        <outline val="0"/>
        <shadow val="0"/>
        <u val="none"/>
        <vertAlign val="baseline"/>
        <sz val="12"/>
        <color theme="1"/>
        <name val="Arial"/>
        <scheme val="none"/>
      </font>
      <fill>
        <patternFill>
          <fgColor indexed="64"/>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0" indent="0" justifyLastLine="0" shrinkToFit="0" readingOrder="0"/>
    </dxf>
  </dxfs>
  <tableStyles count="0" defaultTableStyle="TableStyleMedium9" defaultPivotStyle="PivotStyleLight16"/>
  <colors>
    <mruColors>
      <color rgb="FF0000FF"/>
      <color rgb="FFE357DC"/>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ENERO</a:t>
            </a:r>
          </a:p>
        </c:rich>
      </c:tx>
      <c:overlay val="0"/>
    </c:title>
    <c:autoTitleDeleted val="0"/>
    <c:plotArea>
      <c:layout/>
      <c:barChart>
        <c:barDir val="col"/>
        <c:grouping val="clustered"/>
        <c:varyColors val="0"/>
        <c:ser>
          <c:idx val="0"/>
          <c:order val="0"/>
          <c:tx>
            <c:strRef>
              <c:f>'1-ENE'!$D$2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'1-ENE'!$B$3:$B$7</c:f>
              <c:numCache>
                <c:formatCode>m/d/yyyy</c:formatCode>
                <c:ptCount val="5"/>
                <c:pt idx="0">
                  <c:v>45660</c:v>
                </c:pt>
              </c:numCache>
            </c:numRef>
          </c:cat>
          <c:val>
            <c:numRef>
              <c:f>'1-ENE'!$D$3:$D$7</c:f>
              <c:numCache>
                <c:formatCode>#,##0</c:formatCode>
                <c:ptCount val="5"/>
                <c:pt idx="0">
                  <c:v>0</c:v>
                </c:pt>
              </c:numCache>
            </c:numRef>
          </c:val>
          <c:extLst>
            <c:ext xmlns:c16="http://schemas.microsoft.com/office/drawing/2014/chart" uri="{C3380CC4-5D6E-409C-BE32-E72D297353CC}">
              <c16:uniqueId val="{00000000-1772-45A1-8283-2A48141B3FC5}"/>
            </c:ext>
          </c:extLst>
        </c:ser>
        <c:dLbls>
          <c:showLegendKey val="0"/>
          <c:showVal val="0"/>
          <c:showCatName val="0"/>
          <c:showSerName val="0"/>
          <c:showPercent val="0"/>
          <c:showBubbleSize val="0"/>
        </c:dLbls>
        <c:gapWidth val="150"/>
        <c:axId val="100280576"/>
        <c:axId val="100298752"/>
      </c:barChart>
      <c:dateAx>
        <c:axId val="100280576"/>
        <c:scaling>
          <c:orientation val="minMax"/>
        </c:scaling>
        <c:delete val="0"/>
        <c:axPos val="b"/>
        <c:numFmt formatCode="m/d/yyyy" sourceLinked="1"/>
        <c:majorTickMark val="out"/>
        <c:minorTickMark val="none"/>
        <c:tickLblPos val="nextTo"/>
        <c:crossAx val="100298752"/>
        <c:crosses val="autoZero"/>
        <c:auto val="1"/>
        <c:lblOffset val="100"/>
        <c:baseTimeUnit val="days"/>
      </c:dateAx>
      <c:valAx>
        <c:axId val="100298752"/>
        <c:scaling>
          <c:orientation val="minMax"/>
        </c:scaling>
        <c:delete val="0"/>
        <c:axPos val="l"/>
        <c:majorGridlines/>
        <c:numFmt formatCode="#,##0" sourceLinked="1"/>
        <c:majorTickMark val="out"/>
        <c:minorTickMark val="none"/>
        <c:tickLblPos val="nextTo"/>
        <c:txPr>
          <a:bodyPr/>
          <a:lstStyle/>
          <a:p>
            <a:pPr>
              <a:defRPr sz="1000"/>
            </a:pPr>
            <a:endParaRPr lang="es-CR"/>
          </a:p>
        </c:txPr>
        <c:crossAx val="100280576"/>
        <c:crosses val="autoZero"/>
        <c:crossBetween val="between"/>
      </c:valAx>
    </c:plotArea>
    <c:plotVisOnly val="1"/>
    <c:dispBlanksAs val="gap"/>
    <c:showDLblsOverMax val="0"/>
  </c:chart>
  <c:spPr>
    <a:ln>
      <a:solidFill>
        <a:schemeClr val="tx1"/>
      </a:solidFill>
    </a:ln>
  </c:spPr>
  <c:printSettings>
    <c:headerFooter/>
    <c:pageMargins b="0.750000000000001" l="0.70000000000000062" r="0.70000000000000062" t="0.75000000000000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FEBRERO</a:t>
            </a:r>
          </a:p>
        </c:rich>
      </c:tx>
      <c:overlay val="0"/>
    </c:title>
    <c:autoTitleDeleted val="0"/>
    <c:plotArea>
      <c:layout/>
      <c:barChart>
        <c:barDir val="col"/>
        <c:grouping val="clustered"/>
        <c:varyColors val="0"/>
        <c:ser>
          <c:idx val="0"/>
          <c:order val="0"/>
          <c:tx>
            <c:strRef>
              <c:f>'4-FEB'!$D$2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'4-FEB'!$B$3:$B$7</c:f>
              <c:numCache>
                <c:formatCode>m/d/yyyy</c:formatCode>
                <c:ptCount val="5"/>
                <c:pt idx="0">
                  <c:v>45695</c:v>
                </c:pt>
                <c:pt idx="1">
                  <c:v>45702</c:v>
                </c:pt>
                <c:pt idx="2">
                  <c:v>45709</c:v>
                </c:pt>
                <c:pt idx="3">
                  <c:v>45716</c:v>
                </c:pt>
              </c:numCache>
            </c:numRef>
          </c:cat>
          <c:val>
            <c:numRef>
              <c:f>'4-FEB'!$D$3:$D$7</c:f>
              <c:numCache>
                <c:formatCode>#,##0</c:formatCode>
                <c:ptCount val="5"/>
                <c:pt idx="0">
                  <c:v>0</c:v>
                </c:pt>
                <c:pt idx="1">
                  <c:v>0</c:v>
                </c:pt>
                <c:pt idx="2">
                  <c:v>0</c:v>
                </c:pt>
                <c:pt idx="3">
                  <c:v>0</c:v>
                </c:pt>
              </c:numCache>
            </c:numRef>
          </c:val>
          <c:extLst>
            <c:ext xmlns:c16="http://schemas.microsoft.com/office/drawing/2014/chart" uri="{C3380CC4-5D6E-409C-BE32-E72D297353CC}">
              <c16:uniqueId val="{00000000-4A8D-4EA5-BB02-E64C0EDBD397}"/>
            </c:ext>
          </c:extLst>
        </c:ser>
        <c:dLbls>
          <c:showLegendKey val="0"/>
          <c:showVal val="0"/>
          <c:showCatName val="0"/>
          <c:showSerName val="0"/>
          <c:showPercent val="0"/>
          <c:showBubbleSize val="0"/>
        </c:dLbls>
        <c:gapWidth val="150"/>
        <c:axId val="122556416"/>
        <c:axId val="122557952"/>
      </c:barChart>
      <c:dateAx>
        <c:axId val="122556416"/>
        <c:scaling>
          <c:orientation val="minMax"/>
        </c:scaling>
        <c:delete val="0"/>
        <c:axPos val="b"/>
        <c:numFmt formatCode="m/d/yyyy" sourceLinked="1"/>
        <c:majorTickMark val="out"/>
        <c:minorTickMark val="none"/>
        <c:tickLblPos val="nextTo"/>
        <c:crossAx val="122557952"/>
        <c:crosses val="autoZero"/>
        <c:auto val="1"/>
        <c:lblOffset val="100"/>
        <c:baseTimeUnit val="days"/>
      </c:dateAx>
      <c:valAx>
        <c:axId val="122557952"/>
        <c:scaling>
          <c:orientation val="minMax"/>
        </c:scaling>
        <c:delete val="0"/>
        <c:axPos val="l"/>
        <c:majorGridlines/>
        <c:numFmt formatCode="#,##0" sourceLinked="1"/>
        <c:majorTickMark val="out"/>
        <c:minorTickMark val="none"/>
        <c:tickLblPos val="nextTo"/>
        <c:txPr>
          <a:bodyPr/>
          <a:lstStyle/>
          <a:p>
            <a:pPr>
              <a:defRPr sz="1000"/>
            </a:pPr>
            <a:endParaRPr lang="es-CR"/>
          </a:p>
        </c:txPr>
        <c:crossAx val="122556416"/>
        <c:crosses val="autoZero"/>
        <c:crossBetween val="between"/>
      </c:valAx>
    </c:plotArea>
    <c:plotVisOnly val="1"/>
    <c:dispBlanksAs val="gap"/>
    <c:showDLblsOverMax val="0"/>
  </c:chart>
  <c:spPr>
    <a:ln>
      <a:solidFill>
        <a:schemeClr val="tx1"/>
      </a:solidFill>
    </a:ln>
  </c:spPr>
  <c:printSettings>
    <c:headerFooter/>
    <c:pageMargins b="0.75000000000000255" l="0.70000000000000062" r="0.70000000000000062" t="0.75000000000000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MARZO</a:t>
            </a:r>
          </a:p>
        </c:rich>
      </c:tx>
      <c:overlay val="0"/>
    </c:title>
    <c:autoTitleDeleted val="0"/>
    <c:plotArea>
      <c:layout/>
      <c:barChart>
        <c:barDir val="col"/>
        <c:grouping val="clustered"/>
        <c:varyColors val="0"/>
        <c:ser>
          <c:idx val="0"/>
          <c:order val="0"/>
          <c:tx>
            <c:strRef>
              <c:f>'1-MAR'!$D$2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'1-MAR'!$B$3:$B$10</c:f>
              <c:numCache>
                <c:formatCode>m/d/yyyy</c:formatCode>
                <c:ptCount val="8"/>
                <c:pt idx="0">
                  <c:v>45723</c:v>
                </c:pt>
              </c:numCache>
            </c:numRef>
          </c:cat>
          <c:val>
            <c:numRef>
              <c:f>'1-MAR'!$D$3:$D$10</c:f>
              <c:numCache>
                <c:formatCode>#,##0</c:formatCode>
                <c:ptCount val="8"/>
                <c:pt idx="0">
                  <c:v>0</c:v>
                </c:pt>
              </c:numCache>
            </c:numRef>
          </c:val>
          <c:extLst>
            <c:ext xmlns:c16="http://schemas.microsoft.com/office/drawing/2014/chart" uri="{C3380CC4-5D6E-409C-BE32-E72D297353CC}">
              <c16:uniqueId val="{00000000-DAC6-443F-AFF5-BABBC9970C84}"/>
            </c:ext>
          </c:extLst>
        </c:ser>
        <c:dLbls>
          <c:showLegendKey val="0"/>
          <c:showVal val="0"/>
          <c:showCatName val="0"/>
          <c:showSerName val="0"/>
          <c:showPercent val="0"/>
          <c:showBubbleSize val="0"/>
        </c:dLbls>
        <c:gapWidth val="150"/>
        <c:axId val="122833920"/>
        <c:axId val="122868480"/>
      </c:barChart>
      <c:dateAx>
        <c:axId val="122833920"/>
        <c:scaling>
          <c:orientation val="minMax"/>
        </c:scaling>
        <c:delete val="0"/>
        <c:axPos val="b"/>
        <c:numFmt formatCode="m/d/yyyy" sourceLinked="1"/>
        <c:majorTickMark val="out"/>
        <c:minorTickMark val="none"/>
        <c:tickLblPos val="nextTo"/>
        <c:crossAx val="122868480"/>
        <c:crosses val="autoZero"/>
        <c:auto val="1"/>
        <c:lblOffset val="100"/>
        <c:baseTimeUnit val="days"/>
      </c:dateAx>
      <c:valAx>
        <c:axId val="122868480"/>
        <c:scaling>
          <c:orientation val="minMax"/>
        </c:scaling>
        <c:delete val="0"/>
        <c:axPos val="l"/>
        <c:majorGridlines/>
        <c:numFmt formatCode="#,##0" sourceLinked="1"/>
        <c:majorTickMark val="out"/>
        <c:minorTickMark val="none"/>
        <c:tickLblPos val="nextTo"/>
        <c:txPr>
          <a:bodyPr/>
          <a:lstStyle/>
          <a:p>
            <a:pPr>
              <a:defRPr sz="1000"/>
            </a:pPr>
            <a:endParaRPr lang="es-CR"/>
          </a:p>
        </c:txPr>
        <c:crossAx val="122833920"/>
        <c:crosses val="autoZero"/>
        <c:crossBetween val="between"/>
      </c:valAx>
    </c:plotArea>
    <c:plotVisOnly val="1"/>
    <c:dispBlanksAs val="gap"/>
    <c:showDLblsOverMax val="0"/>
  </c:chart>
  <c:spPr>
    <a:ln>
      <a:solidFill>
        <a:schemeClr val="tx1"/>
      </a:solidFill>
    </a:ln>
  </c:spPr>
  <c:printSettings>
    <c:headerFooter/>
    <c:pageMargins b="0.75000000000000278" l="0.70000000000000062" r="0.70000000000000062" t="0.7500000000000027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MARZO</a:t>
            </a:r>
          </a:p>
        </c:rich>
      </c:tx>
      <c:overlay val="0"/>
    </c:title>
    <c:autoTitleDeleted val="0"/>
    <c:plotArea>
      <c:layout/>
      <c:barChart>
        <c:barDir val="col"/>
        <c:grouping val="clustered"/>
        <c:varyColors val="0"/>
        <c:ser>
          <c:idx val="0"/>
          <c:order val="0"/>
          <c:tx>
            <c:strRef>
              <c:f>'2-MAR'!$D$2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'2-MAR'!$B$3:$B$10</c:f>
              <c:numCache>
                <c:formatCode>m/d/yyyy</c:formatCode>
                <c:ptCount val="8"/>
                <c:pt idx="0">
                  <c:v>45723</c:v>
                </c:pt>
                <c:pt idx="1">
                  <c:v>45730</c:v>
                </c:pt>
              </c:numCache>
            </c:numRef>
          </c:cat>
          <c:val>
            <c:numRef>
              <c:f>'2-MAR'!$D$3:$D$10</c:f>
              <c:numCache>
                <c:formatCode>#,##0</c:formatCode>
                <c:ptCount val="8"/>
                <c:pt idx="0">
                  <c:v>0</c:v>
                </c:pt>
                <c:pt idx="1">
                  <c:v>0</c:v>
                </c:pt>
              </c:numCache>
            </c:numRef>
          </c:val>
          <c:extLst>
            <c:ext xmlns:c16="http://schemas.microsoft.com/office/drawing/2014/chart" uri="{C3380CC4-5D6E-409C-BE32-E72D297353CC}">
              <c16:uniqueId val="{00000000-0E07-4424-935D-2474392D49C4}"/>
            </c:ext>
          </c:extLst>
        </c:ser>
        <c:dLbls>
          <c:showLegendKey val="0"/>
          <c:showVal val="0"/>
          <c:showCatName val="0"/>
          <c:showSerName val="0"/>
          <c:showPercent val="0"/>
          <c:showBubbleSize val="0"/>
        </c:dLbls>
        <c:gapWidth val="150"/>
        <c:axId val="133175936"/>
        <c:axId val="133177728"/>
      </c:barChart>
      <c:dateAx>
        <c:axId val="133175936"/>
        <c:scaling>
          <c:orientation val="minMax"/>
        </c:scaling>
        <c:delete val="0"/>
        <c:axPos val="b"/>
        <c:numFmt formatCode="m/d/yyyy" sourceLinked="1"/>
        <c:majorTickMark val="out"/>
        <c:minorTickMark val="none"/>
        <c:tickLblPos val="nextTo"/>
        <c:crossAx val="133177728"/>
        <c:crosses val="autoZero"/>
        <c:auto val="1"/>
        <c:lblOffset val="100"/>
        <c:baseTimeUnit val="days"/>
      </c:dateAx>
      <c:valAx>
        <c:axId val="133177728"/>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3175936"/>
        <c:crosses val="autoZero"/>
        <c:crossBetween val="between"/>
      </c:valAx>
    </c:plotArea>
    <c:plotVisOnly val="1"/>
    <c:dispBlanksAs val="gap"/>
    <c:showDLblsOverMax val="0"/>
  </c:chart>
  <c:spPr>
    <a:ln>
      <a:solidFill>
        <a:schemeClr val="tx1"/>
      </a:solidFill>
    </a:ln>
  </c:spPr>
  <c:printSettings>
    <c:headerFooter/>
    <c:pageMargins b="0.750000000000003" l="0.70000000000000062" r="0.70000000000000062" t="0.750000000000003"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MARZO</a:t>
            </a:r>
          </a:p>
        </c:rich>
      </c:tx>
      <c:overlay val="0"/>
    </c:title>
    <c:autoTitleDeleted val="0"/>
    <c:plotArea>
      <c:layout/>
      <c:barChart>
        <c:barDir val="col"/>
        <c:grouping val="clustered"/>
        <c:varyColors val="0"/>
        <c:ser>
          <c:idx val="0"/>
          <c:order val="0"/>
          <c:tx>
            <c:strRef>
              <c:f>'3-MAR'!$D$2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'3-MAR'!$B$3:$B$10</c:f>
              <c:numCache>
                <c:formatCode>m/d/yyyy</c:formatCode>
                <c:ptCount val="8"/>
                <c:pt idx="0">
                  <c:v>45723</c:v>
                </c:pt>
                <c:pt idx="1">
                  <c:v>45730</c:v>
                </c:pt>
                <c:pt idx="2">
                  <c:v>45737</c:v>
                </c:pt>
              </c:numCache>
            </c:numRef>
          </c:cat>
          <c:val>
            <c:numRef>
              <c:f>'3-MAR'!$D$3:$D$10</c:f>
              <c:numCache>
                <c:formatCode>#,##0</c:formatCode>
                <c:ptCount val="8"/>
                <c:pt idx="0">
                  <c:v>0</c:v>
                </c:pt>
                <c:pt idx="1">
                  <c:v>0</c:v>
                </c:pt>
                <c:pt idx="2">
                  <c:v>0</c:v>
                </c:pt>
              </c:numCache>
            </c:numRef>
          </c:val>
          <c:extLst>
            <c:ext xmlns:c16="http://schemas.microsoft.com/office/drawing/2014/chart" uri="{C3380CC4-5D6E-409C-BE32-E72D297353CC}">
              <c16:uniqueId val="{00000000-D4DD-4C11-B567-C76E698F7842}"/>
            </c:ext>
          </c:extLst>
        </c:ser>
        <c:dLbls>
          <c:showLegendKey val="0"/>
          <c:showVal val="0"/>
          <c:showCatName val="0"/>
          <c:showSerName val="0"/>
          <c:showPercent val="0"/>
          <c:showBubbleSize val="0"/>
        </c:dLbls>
        <c:gapWidth val="150"/>
        <c:axId val="133552384"/>
        <c:axId val="133558272"/>
      </c:barChart>
      <c:dateAx>
        <c:axId val="133552384"/>
        <c:scaling>
          <c:orientation val="minMax"/>
        </c:scaling>
        <c:delete val="0"/>
        <c:axPos val="b"/>
        <c:numFmt formatCode="m/d/yyyy" sourceLinked="1"/>
        <c:majorTickMark val="out"/>
        <c:minorTickMark val="none"/>
        <c:tickLblPos val="nextTo"/>
        <c:crossAx val="133558272"/>
        <c:crosses val="autoZero"/>
        <c:auto val="1"/>
        <c:lblOffset val="100"/>
        <c:baseTimeUnit val="days"/>
      </c:dateAx>
      <c:valAx>
        <c:axId val="133558272"/>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3552384"/>
        <c:crosses val="autoZero"/>
        <c:crossBetween val="between"/>
      </c:valAx>
    </c:plotArea>
    <c:plotVisOnly val="1"/>
    <c:dispBlanksAs val="gap"/>
    <c:showDLblsOverMax val="0"/>
  </c:chart>
  <c:spPr>
    <a:ln>
      <a:solidFill>
        <a:schemeClr val="tx1"/>
      </a:solidFill>
    </a:ln>
  </c:spPr>
  <c:printSettings>
    <c:headerFooter/>
    <c:pageMargins b="0.750000000000003" l="0.70000000000000062" r="0.70000000000000062" t="0.750000000000003"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MARZO</a:t>
            </a:r>
          </a:p>
        </c:rich>
      </c:tx>
      <c:overlay val="0"/>
    </c:title>
    <c:autoTitleDeleted val="0"/>
    <c:plotArea>
      <c:layout/>
      <c:barChart>
        <c:barDir val="col"/>
        <c:grouping val="clustered"/>
        <c:varyColors val="0"/>
        <c:ser>
          <c:idx val="0"/>
          <c:order val="0"/>
          <c:tx>
            <c:strRef>
              <c:f>'4-MAR'!$D$2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'4-MAR'!$B$3:$B$10</c:f>
              <c:numCache>
                <c:formatCode>m/d/yyyy</c:formatCode>
                <c:ptCount val="8"/>
                <c:pt idx="0">
                  <c:v>45723</c:v>
                </c:pt>
                <c:pt idx="1">
                  <c:v>45730</c:v>
                </c:pt>
                <c:pt idx="2">
                  <c:v>45737</c:v>
                </c:pt>
                <c:pt idx="3">
                  <c:v>45744</c:v>
                </c:pt>
              </c:numCache>
            </c:numRef>
          </c:cat>
          <c:val>
            <c:numRef>
              <c:f>'4-MAR'!$D$3:$D$10</c:f>
              <c:numCache>
                <c:formatCode>#,##0</c:formatCode>
                <c:ptCount val="8"/>
                <c:pt idx="0">
                  <c:v>0</c:v>
                </c:pt>
                <c:pt idx="1">
                  <c:v>0</c:v>
                </c:pt>
                <c:pt idx="2">
                  <c:v>0</c:v>
                </c:pt>
                <c:pt idx="3">
                  <c:v>0</c:v>
                </c:pt>
              </c:numCache>
            </c:numRef>
          </c:val>
          <c:extLst>
            <c:ext xmlns:c16="http://schemas.microsoft.com/office/drawing/2014/chart" uri="{C3380CC4-5D6E-409C-BE32-E72D297353CC}">
              <c16:uniqueId val="{00000000-56B3-4ABC-AA50-CB7AE4E73384}"/>
            </c:ext>
          </c:extLst>
        </c:ser>
        <c:dLbls>
          <c:showLegendKey val="0"/>
          <c:showVal val="0"/>
          <c:showCatName val="0"/>
          <c:showSerName val="0"/>
          <c:showPercent val="0"/>
          <c:showBubbleSize val="0"/>
        </c:dLbls>
        <c:gapWidth val="150"/>
        <c:axId val="105953152"/>
        <c:axId val="105954688"/>
      </c:barChart>
      <c:dateAx>
        <c:axId val="105953152"/>
        <c:scaling>
          <c:orientation val="minMax"/>
        </c:scaling>
        <c:delete val="0"/>
        <c:axPos val="b"/>
        <c:numFmt formatCode="m/d/yyyy" sourceLinked="1"/>
        <c:majorTickMark val="out"/>
        <c:minorTickMark val="none"/>
        <c:tickLblPos val="nextTo"/>
        <c:crossAx val="105954688"/>
        <c:crosses val="autoZero"/>
        <c:auto val="1"/>
        <c:lblOffset val="100"/>
        <c:baseTimeUnit val="days"/>
      </c:dateAx>
      <c:valAx>
        <c:axId val="105954688"/>
        <c:scaling>
          <c:orientation val="minMax"/>
        </c:scaling>
        <c:delete val="0"/>
        <c:axPos val="l"/>
        <c:majorGridlines/>
        <c:numFmt formatCode="#,##0" sourceLinked="1"/>
        <c:majorTickMark val="out"/>
        <c:minorTickMark val="none"/>
        <c:tickLblPos val="nextTo"/>
        <c:txPr>
          <a:bodyPr/>
          <a:lstStyle/>
          <a:p>
            <a:pPr>
              <a:defRPr sz="1000"/>
            </a:pPr>
            <a:endParaRPr lang="es-CR"/>
          </a:p>
        </c:txPr>
        <c:crossAx val="105953152"/>
        <c:crosses val="autoZero"/>
        <c:crossBetween val="between"/>
      </c:valAx>
    </c:plotArea>
    <c:plotVisOnly val="1"/>
    <c:dispBlanksAs val="gap"/>
    <c:showDLblsOverMax val="0"/>
  </c:chart>
  <c:spPr>
    <a:ln>
      <a:solidFill>
        <a:schemeClr val="tx1"/>
      </a:solidFill>
    </a:ln>
  </c:spPr>
  <c:printSettings>
    <c:headerFooter/>
    <c:pageMargins b="0.75000000000000322" l="0.70000000000000062" r="0.70000000000000062" t="0.7500000000000032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MARZO</a:t>
            </a:r>
          </a:p>
        </c:rich>
      </c:tx>
      <c:overlay val="0"/>
    </c:title>
    <c:autoTitleDeleted val="0"/>
    <c:plotArea>
      <c:layout/>
      <c:barChart>
        <c:barDir val="col"/>
        <c:grouping val="clustered"/>
        <c:varyColors val="0"/>
        <c:ser>
          <c:idx val="0"/>
          <c:order val="0"/>
          <c:tx>
            <c:strRef>
              <c:f>'5-MAR '!$D$2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'5-MAR '!$B$3:$B$7</c:f>
              <c:numCache>
                <c:formatCode>m/d/yyyy</c:formatCode>
                <c:ptCount val="5"/>
                <c:pt idx="0">
                  <c:v>45723</c:v>
                </c:pt>
                <c:pt idx="1">
                  <c:v>45730</c:v>
                </c:pt>
                <c:pt idx="2">
                  <c:v>45737</c:v>
                </c:pt>
                <c:pt idx="3">
                  <c:v>45744</c:v>
                </c:pt>
                <c:pt idx="4">
                  <c:v>45380</c:v>
                </c:pt>
              </c:numCache>
            </c:numRef>
          </c:cat>
          <c:val>
            <c:numRef>
              <c:f>'5-MAR '!$D$3:$D$7</c:f>
              <c:numCache>
                <c:formatCode>#,##0</c:formatCode>
                <c:ptCount val="5"/>
                <c:pt idx="0">
                  <c:v>0</c:v>
                </c:pt>
                <c:pt idx="1">
                  <c:v>0</c:v>
                </c:pt>
                <c:pt idx="2">
                  <c:v>0</c:v>
                </c:pt>
                <c:pt idx="3">
                  <c:v>0</c:v>
                </c:pt>
              </c:numCache>
            </c:numRef>
          </c:val>
          <c:extLst>
            <c:ext xmlns:c16="http://schemas.microsoft.com/office/drawing/2014/chart" uri="{C3380CC4-5D6E-409C-BE32-E72D297353CC}">
              <c16:uniqueId val="{00000000-3FF3-4286-AC7B-730170A4A83F}"/>
            </c:ext>
          </c:extLst>
        </c:ser>
        <c:dLbls>
          <c:showLegendKey val="0"/>
          <c:showVal val="0"/>
          <c:showCatName val="0"/>
          <c:showSerName val="0"/>
          <c:showPercent val="0"/>
          <c:showBubbleSize val="0"/>
        </c:dLbls>
        <c:gapWidth val="150"/>
        <c:axId val="105953152"/>
        <c:axId val="105954688"/>
      </c:barChart>
      <c:dateAx>
        <c:axId val="105953152"/>
        <c:scaling>
          <c:orientation val="minMax"/>
        </c:scaling>
        <c:delete val="0"/>
        <c:axPos val="b"/>
        <c:numFmt formatCode="m/d/yyyy" sourceLinked="1"/>
        <c:majorTickMark val="out"/>
        <c:minorTickMark val="none"/>
        <c:tickLblPos val="nextTo"/>
        <c:crossAx val="105954688"/>
        <c:crosses val="autoZero"/>
        <c:auto val="1"/>
        <c:lblOffset val="100"/>
        <c:baseTimeUnit val="days"/>
      </c:dateAx>
      <c:valAx>
        <c:axId val="105954688"/>
        <c:scaling>
          <c:orientation val="minMax"/>
        </c:scaling>
        <c:delete val="0"/>
        <c:axPos val="l"/>
        <c:majorGridlines/>
        <c:numFmt formatCode="#,##0" sourceLinked="1"/>
        <c:majorTickMark val="out"/>
        <c:minorTickMark val="none"/>
        <c:tickLblPos val="nextTo"/>
        <c:txPr>
          <a:bodyPr/>
          <a:lstStyle/>
          <a:p>
            <a:pPr>
              <a:defRPr sz="1000"/>
            </a:pPr>
            <a:endParaRPr lang="es-CR"/>
          </a:p>
        </c:txPr>
        <c:crossAx val="105953152"/>
        <c:crosses val="autoZero"/>
        <c:crossBetween val="between"/>
      </c:valAx>
    </c:plotArea>
    <c:plotVisOnly val="1"/>
    <c:dispBlanksAs val="gap"/>
    <c:showDLblsOverMax val="0"/>
  </c:chart>
  <c:spPr>
    <a:ln>
      <a:solidFill>
        <a:schemeClr val="tx1"/>
      </a:solidFill>
    </a:ln>
  </c:spPr>
  <c:printSettings>
    <c:headerFooter/>
    <c:pageMargins b="0.75000000000000322" l="0.70000000000000062" r="0.70000000000000062" t="0.7500000000000032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ABRIL</a:t>
            </a:r>
          </a:p>
        </c:rich>
      </c:tx>
      <c:overlay val="0"/>
    </c:title>
    <c:autoTitleDeleted val="0"/>
    <c:plotArea>
      <c:layout/>
      <c:barChart>
        <c:barDir val="col"/>
        <c:grouping val="clustered"/>
        <c:varyColors val="0"/>
        <c:ser>
          <c:idx val="0"/>
          <c:order val="0"/>
          <c:tx>
            <c:strRef>
              <c:f>'1-ABR'!$D$2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'1-ABR'!$B$3:$B$10</c:f>
              <c:numCache>
                <c:formatCode>m/d/yyyy</c:formatCode>
                <c:ptCount val="8"/>
                <c:pt idx="0">
                  <c:v>45751</c:v>
                </c:pt>
              </c:numCache>
            </c:numRef>
          </c:cat>
          <c:val>
            <c:numRef>
              <c:f>'1-ABR'!$D$3:$D$10</c:f>
              <c:numCache>
                <c:formatCode>#,##0</c:formatCode>
                <c:ptCount val="8"/>
                <c:pt idx="0">
                  <c:v>0</c:v>
                </c:pt>
              </c:numCache>
            </c:numRef>
          </c:val>
          <c:extLst>
            <c:ext xmlns:c16="http://schemas.microsoft.com/office/drawing/2014/chart" uri="{C3380CC4-5D6E-409C-BE32-E72D297353CC}">
              <c16:uniqueId val="{00000000-F1A2-4ABD-B246-C8DC0CD4853F}"/>
            </c:ext>
          </c:extLst>
        </c:ser>
        <c:dLbls>
          <c:showLegendKey val="0"/>
          <c:showVal val="0"/>
          <c:showCatName val="0"/>
          <c:showSerName val="0"/>
          <c:showPercent val="0"/>
          <c:showBubbleSize val="0"/>
        </c:dLbls>
        <c:gapWidth val="150"/>
        <c:axId val="136278784"/>
        <c:axId val="136280320"/>
      </c:barChart>
      <c:dateAx>
        <c:axId val="136278784"/>
        <c:scaling>
          <c:orientation val="minMax"/>
        </c:scaling>
        <c:delete val="0"/>
        <c:axPos val="b"/>
        <c:numFmt formatCode="m/d/yyyy" sourceLinked="1"/>
        <c:majorTickMark val="out"/>
        <c:minorTickMark val="none"/>
        <c:tickLblPos val="nextTo"/>
        <c:crossAx val="136280320"/>
        <c:crosses val="autoZero"/>
        <c:auto val="1"/>
        <c:lblOffset val="100"/>
        <c:baseTimeUnit val="days"/>
      </c:dateAx>
      <c:valAx>
        <c:axId val="136280320"/>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6278784"/>
        <c:crosses val="autoZero"/>
        <c:crossBetween val="between"/>
      </c:valAx>
    </c:plotArea>
    <c:plotVisOnly val="1"/>
    <c:dispBlanksAs val="gap"/>
    <c:showDLblsOverMax val="0"/>
  </c:chart>
  <c:spPr>
    <a:ln>
      <a:solidFill>
        <a:schemeClr val="tx1"/>
      </a:solidFill>
    </a:ln>
  </c:spPr>
  <c:printSettings>
    <c:headerFooter/>
    <c:pageMargins b="0.75000000000000344" l="0.70000000000000062" r="0.70000000000000062" t="0.75000000000000344"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ABRIL</a:t>
            </a:r>
          </a:p>
        </c:rich>
      </c:tx>
      <c:overlay val="0"/>
    </c:title>
    <c:autoTitleDeleted val="0"/>
    <c:plotArea>
      <c:layout/>
      <c:barChart>
        <c:barDir val="col"/>
        <c:grouping val="clustered"/>
        <c:varyColors val="0"/>
        <c:ser>
          <c:idx val="0"/>
          <c:order val="0"/>
          <c:tx>
            <c:strRef>
              <c:f>'2-ABR'!$D$2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'2-ABR'!$B$3:$B$10</c:f>
              <c:numCache>
                <c:formatCode>m/d/yyyy</c:formatCode>
                <c:ptCount val="8"/>
                <c:pt idx="0">
                  <c:v>45751</c:v>
                </c:pt>
                <c:pt idx="1">
                  <c:v>45758</c:v>
                </c:pt>
              </c:numCache>
            </c:numRef>
          </c:cat>
          <c:val>
            <c:numRef>
              <c:f>'2-ABR'!$D$3:$D$10</c:f>
              <c:numCache>
                <c:formatCode>#,##0</c:formatCode>
                <c:ptCount val="8"/>
                <c:pt idx="0">
                  <c:v>0</c:v>
                </c:pt>
                <c:pt idx="1">
                  <c:v>0</c:v>
                </c:pt>
              </c:numCache>
            </c:numRef>
          </c:val>
          <c:extLst>
            <c:ext xmlns:c16="http://schemas.microsoft.com/office/drawing/2014/chart" uri="{C3380CC4-5D6E-409C-BE32-E72D297353CC}">
              <c16:uniqueId val="{00000000-55B4-40C8-89F0-74EA8722783B}"/>
            </c:ext>
          </c:extLst>
        </c:ser>
        <c:dLbls>
          <c:showLegendKey val="0"/>
          <c:showVal val="0"/>
          <c:showCatName val="0"/>
          <c:showSerName val="0"/>
          <c:showPercent val="0"/>
          <c:showBubbleSize val="0"/>
        </c:dLbls>
        <c:gapWidth val="150"/>
        <c:axId val="135254400"/>
        <c:axId val="135255936"/>
      </c:barChart>
      <c:dateAx>
        <c:axId val="135254400"/>
        <c:scaling>
          <c:orientation val="minMax"/>
        </c:scaling>
        <c:delete val="0"/>
        <c:axPos val="b"/>
        <c:numFmt formatCode="m/d/yyyy" sourceLinked="1"/>
        <c:majorTickMark val="out"/>
        <c:minorTickMark val="none"/>
        <c:tickLblPos val="nextTo"/>
        <c:crossAx val="135255936"/>
        <c:crosses val="autoZero"/>
        <c:auto val="1"/>
        <c:lblOffset val="100"/>
        <c:baseTimeUnit val="days"/>
      </c:dateAx>
      <c:valAx>
        <c:axId val="135255936"/>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5254400"/>
        <c:crosses val="autoZero"/>
        <c:crossBetween val="between"/>
      </c:valAx>
    </c:plotArea>
    <c:plotVisOnly val="1"/>
    <c:dispBlanksAs val="gap"/>
    <c:showDLblsOverMax val="0"/>
  </c:chart>
  <c:spPr>
    <a:ln>
      <a:solidFill>
        <a:schemeClr val="tx1"/>
      </a:solidFill>
    </a:ln>
  </c:spPr>
  <c:printSettings>
    <c:headerFooter/>
    <c:pageMargins b="0.75000000000000366" l="0.70000000000000062" r="0.70000000000000062" t="0.75000000000000366"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ABRIL</a:t>
            </a:r>
          </a:p>
        </c:rich>
      </c:tx>
      <c:overlay val="0"/>
    </c:title>
    <c:autoTitleDeleted val="0"/>
    <c:plotArea>
      <c:layout/>
      <c:barChart>
        <c:barDir val="col"/>
        <c:grouping val="clustered"/>
        <c:varyColors val="0"/>
        <c:ser>
          <c:idx val="0"/>
          <c:order val="0"/>
          <c:tx>
            <c:strRef>
              <c:f>'3-ABR'!$D$2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'3-ABR'!$B$3:$B$7</c:f>
              <c:numCache>
                <c:formatCode>m/d/yyyy</c:formatCode>
                <c:ptCount val="5"/>
                <c:pt idx="0">
                  <c:v>45751</c:v>
                </c:pt>
                <c:pt idx="1">
                  <c:v>45758</c:v>
                </c:pt>
                <c:pt idx="2">
                  <c:v>45765</c:v>
                </c:pt>
              </c:numCache>
            </c:numRef>
          </c:cat>
          <c:val>
            <c:numRef>
              <c:f>'3-ABR'!$D$3:$D$7</c:f>
              <c:numCache>
                <c:formatCode>#,##0</c:formatCode>
                <c:ptCount val="5"/>
                <c:pt idx="0">
                  <c:v>0</c:v>
                </c:pt>
                <c:pt idx="1">
                  <c:v>0</c:v>
                </c:pt>
                <c:pt idx="2">
                  <c:v>0</c:v>
                </c:pt>
              </c:numCache>
            </c:numRef>
          </c:val>
          <c:extLst>
            <c:ext xmlns:c16="http://schemas.microsoft.com/office/drawing/2014/chart" uri="{C3380CC4-5D6E-409C-BE32-E72D297353CC}">
              <c16:uniqueId val="{00000000-5677-465E-A8D9-3CF635DE2036}"/>
            </c:ext>
          </c:extLst>
        </c:ser>
        <c:dLbls>
          <c:showLegendKey val="0"/>
          <c:showVal val="0"/>
          <c:showCatName val="0"/>
          <c:showSerName val="0"/>
          <c:showPercent val="0"/>
          <c:showBubbleSize val="0"/>
        </c:dLbls>
        <c:gapWidth val="150"/>
        <c:axId val="136679424"/>
        <c:axId val="136680960"/>
      </c:barChart>
      <c:dateAx>
        <c:axId val="136679424"/>
        <c:scaling>
          <c:orientation val="minMax"/>
        </c:scaling>
        <c:delete val="0"/>
        <c:axPos val="b"/>
        <c:numFmt formatCode="m/d/yyyy" sourceLinked="1"/>
        <c:majorTickMark val="out"/>
        <c:minorTickMark val="none"/>
        <c:tickLblPos val="nextTo"/>
        <c:crossAx val="136680960"/>
        <c:crosses val="autoZero"/>
        <c:auto val="1"/>
        <c:lblOffset val="100"/>
        <c:baseTimeUnit val="days"/>
      </c:dateAx>
      <c:valAx>
        <c:axId val="136680960"/>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6679424"/>
        <c:crosses val="autoZero"/>
        <c:crossBetween val="between"/>
      </c:valAx>
    </c:plotArea>
    <c:plotVisOnly val="1"/>
    <c:dispBlanksAs val="gap"/>
    <c:showDLblsOverMax val="0"/>
  </c:chart>
  <c:spPr>
    <a:ln>
      <a:solidFill>
        <a:schemeClr val="tx1"/>
      </a:solidFill>
    </a:ln>
  </c:spPr>
  <c:printSettings>
    <c:headerFooter/>
    <c:pageMargins b="0.75000000000000389" l="0.70000000000000062" r="0.70000000000000062" t="0.75000000000000389"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ABRIL</a:t>
            </a:r>
          </a:p>
        </c:rich>
      </c:tx>
      <c:overlay val="0"/>
    </c:title>
    <c:autoTitleDeleted val="0"/>
    <c:plotArea>
      <c:layout/>
      <c:barChart>
        <c:barDir val="col"/>
        <c:grouping val="clustered"/>
        <c:varyColors val="0"/>
        <c:ser>
          <c:idx val="0"/>
          <c:order val="0"/>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'4-ABR'!$B$3:$B$6</c:f>
              <c:numCache>
                <c:formatCode>m/d/yyyy</c:formatCode>
                <c:ptCount val="4"/>
                <c:pt idx="0">
                  <c:v>45751</c:v>
                </c:pt>
                <c:pt idx="1">
                  <c:v>45758</c:v>
                </c:pt>
                <c:pt idx="2">
                  <c:v>45765</c:v>
                </c:pt>
                <c:pt idx="3">
                  <c:v>45772</c:v>
                </c:pt>
              </c:numCache>
            </c:numRef>
          </c:cat>
          <c:val>
            <c:numRef>
              <c:f>'4-ABR'!$D$3:$D$6</c:f>
              <c:numCache>
                <c:formatCode>#,##0</c:formatCode>
                <c:ptCount val="4"/>
                <c:pt idx="0">
                  <c:v>0</c:v>
                </c:pt>
                <c:pt idx="1">
                  <c:v>0</c:v>
                </c:pt>
                <c:pt idx="2">
                  <c:v>0</c:v>
                </c:pt>
                <c:pt idx="3" formatCode="General">
                  <c:v>0</c:v>
                </c:pt>
              </c:numCache>
            </c:numRef>
          </c:val>
          <c:extLst>
            <c:ext xmlns:c16="http://schemas.microsoft.com/office/drawing/2014/chart" uri="{C3380CC4-5D6E-409C-BE32-E72D297353CC}">
              <c16:uniqueId val="{00000000-17CA-4DED-ABD2-802F7438BBF8}"/>
            </c:ext>
          </c:extLst>
        </c:ser>
        <c:dLbls>
          <c:showLegendKey val="0"/>
          <c:showVal val="0"/>
          <c:showCatName val="0"/>
          <c:showSerName val="0"/>
          <c:showPercent val="0"/>
          <c:showBubbleSize val="0"/>
        </c:dLbls>
        <c:gapWidth val="150"/>
        <c:axId val="136629248"/>
        <c:axId val="136184576"/>
      </c:barChart>
      <c:dateAx>
        <c:axId val="136629248"/>
        <c:scaling>
          <c:orientation val="minMax"/>
        </c:scaling>
        <c:delete val="0"/>
        <c:axPos val="b"/>
        <c:numFmt formatCode="m/d/yyyy" sourceLinked="1"/>
        <c:majorTickMark val="out"/>
        <c:minorTickMark val="none"/>
        <c:tickLblPos val="nextTo"/>
        <c:crossAx val="136184576"/>
        <c:crosses val="autoZero"/>
        <c:auto val="0"/>
        <c:lblOffset val="100"/>
        <c:baseTimeUnit val="days"/>
      </c:dateAx>
      <c:valAx>
        <c:axId val="136184576"/>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6629248"/>
        <c:crosses val="autoZero"/>
        <c:crossBetween val="between"/>
      </c:valAx>
    </c:plotArea>
    <c:plotVisOnly val="1"/>
    <c:dispBlanksAs val="gap"/>
    <c:showDLblsOverMax val="0"/>
  </c:chart>
  <c:spPr>
    <a:ln>
      <a:solidFill>
        <a:schemeClr val="tx1"/>
      </a:solidFill>
    </a:ln>
  </c:spPr>
  <c:printSettings>
    <c:headerFooter/>
    <c:pageMargins b="0.75000000000000411" l="0.70000000000000062" r="0.70000000000000062" t="0.750000000000004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ENERO</a:t>
            </a:r>
          </a:p>
        </c:rich>
      </c:tx>
      <c:overlay val="0"/>
    </c:title>
    <c:autoTitleDeleted val="0"/>
    <c:plotArea>
      <c:layout/>
      <c:barChart>
        <c:barDir val="col"/>
        <c:grouping val="clustered"/>
        <c:varyColors val="0"/>
        <c:ser>
          <c:idx val="0"/>
          <c:order val="0"/>
          <c:tx>
            <c:strRef>
              <c:f>'2-ENE'!$D$2</c:f>
              <c:strCache>
                <c:ptCount val="1"/>
                <c:pt idx="0">
                  <c:v>ARCHIVOS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'2-ENE'!$B$3:$B$7</c:f>
              <c:numCache>
                <c:formatCode>m/d/yyyy</c:formatCode>
                <c:ptCount val="5"/>
                <c:pt idx="0">
                  <c:v>45660</c:v>
                </c:pt>
                <c:pt idx="1">
                  <c:v>45667</c:v>
                </c:pt>
              </c:numCache>
            </c:numRef>
          </c:cat>
          <c:val>
            <c:numRef>
              <c:f>'2-ENE'!$D$3:$D$7</c:f>
              <c:numCache>
                <c:formatCode>#,##0</c:formatCode>
                <c:ptCount val="5"/>
                <c:pt idx="0">
                  <c:v>0</c:v>
                </c:pt>
                <c:pt idx="1">
                  <c:v>0</c:v>
                </c:pt>
              </c:numCache>
            </c:numRef>
          </c:val>
          <c:extLst>
            <c:ext xmlns:c16="http://schemas.microsoft.com/office/drawing/2014/chart" uri="{C3380CC4-5D6E-409C-BE32-E72D297353CC}">
              <c16:uniqueId val="{00000000-8248-4B67-8004-008D6CE00E98}"/>
            </c:ext>
          </c:extLst>
        </c:ser>
        <c:dLbls>
          <c:showLegendKey val="0"/>
          <c:showVal val="0"/>
          <c:showCatName val="0"/>
          <c:showSerName val="0"/>
          <c:showPercent val="0"/>
          <c:showBubbleSize val="0"/>
        </c:dLbls>
        <c:gapWidth val="150"/>
        <c:axId val="106321408"/>
        <c:axId val="106322944"/>
      </c:barChart>
      <c:dateAx>
        <c:axId val="106321408"/>
        <c:scaling>
          <c:orientation val="minMax"/>
        </c:scaling>
        <c:delete val="0"/>
        <c:axPos val="b"/>
        <c:numFmt formatCode="m/d/yyyy" sourceLinked="1"/>
        <c:majorTickMark val="out"/>
        <c:minorTickMark val="none"/>
        <c:tickLblPos val="nextTo"/>
        <c:crossAx val="106322944"/>
        <c:crosses val="autoZero"/>
        <c:auto val="1"/>
        <c:lblOffset val="100"/>
        <c:baseTimeUnit val="days"/>
      </c:dateAx>
      <c:valAx>
        <c:axId val="106322944"/>
        <c:scaling>
          <c:orientation val="minMax"/>
        </c:scaling>
        <c:delete val="0"/>
        <c:axPos val="l"/>
        <c:majorGridlines/>
        <c:numFmt formatCode="#,##0" sourceLinked="1"/>
        <c:majorTickMark val="out"/>
        <c:minorTickMark val="none"/>
        <c:tickLblPos val="nextTo"/>
        <c:txPr>
          <a:bodyPr/>
          <a:lstStyle/>
          <a:p>
            <a:pPr>
              <a:defRPr sz="1000"/>
            </a:pPr>
            <a:endParaRPr lang="es-CR"/>
          </a:p>
        </c:txPr>
        <c:crossAx val="106321408"/>
        <c:crosses val="autoZero"/>
        <c:crossBetween val="between"/>
      </c:valAx>
    </c:plotArea>
    <c:plotVisOnly val="1"/>
    <c:dispBlanksAs val="gap"/>
    <c:showDLblsOverMax val="0"/>
  </c:chart>
  <c:spPr>
    <a:ln>
      <a:solidFill>
        <a:schemeClr val="tx1"/>
      </a:solidFill>
    </a:ln>
  </c:spPr>
  <c:printSettings>
    <c:headerFooter/>
    <c:pageMargins b="0.750000000000001" l="0.70000000000000062" r="0.70000000000000062" t="0.750000000000001"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ABRIL</a:t>
            </a:r>
          </a:p>
        </c:rich>
      </c:tx>
      <c:overlay val="0"/>
    </c:title>
    <c:autoTitleDeleted val="0"/>
    <c:plotArea>
      <c:layout/>
      <c:barChart>
        <c:barDir val="col"/>
        <c:grouping val="clustered"/>
        <c:varyColors val="0"/>
        <c:ser>
          <c:idx val="0"/>
          <c:order val="0"/>
          <c:tx>
            <c:strRef>
              <c:f>'5-ABR'!$D$2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'5-ABR'!$B$3:$B$10</c:f>
              <c:numCache>
                <c:formatCode>d\-mmm</c:formatCode>
                <c:ptCount val="8"/>
                <c:pt idx="0">
                  <c:v>45751</c:v>
                </c:pt>
                <c:pt idx="1">
                  <c:v>45758</c:v>
                </c:pt>
                <c:pt idx="2">
                  <c:v>45765</c:v>
                </c:pt>
                <c:pt idx="3">
                  <c:v>45772</c:v>
                </c:pt>
                <c:pt idx="4">
                  <c:v>42489</c:v>
                </c:pt>
              </c:numCache>
            </c:numRef>
          </c:cat>
          <c:val>
            <c:numRef>
              <c:f>'5-ABR'!$D$3:$D$10</c:f>
              <c:numCache>
                <c:formatCode>#,##0</c:formatCode>
                <c:ptCount val="8"/>
                <c:pt idx="0">
                  <c:v>0</c:v>
                </c:pt>
                <c:pt idx="1">
                  <c:v>0</c:v>
                </c:pt>
                <c:pt idx="2">
                  <c:v>0</c:v>
                </c:pt>
                <c:pt idx="3">
                  <c:v>0</c:v>
                </c:pt>
              </c:numCache>
            </c:numRef>
          </c:val>
          <c:extLst>
            <c:ext xmlns:c16="http://schemas.microsoft.com/office/drawing/2014/chart" uri="{C3380CC4-5D6E-409C-BE32-E72D297353CC}">
              <c16:uniqueId val="{00000000-2BA3-484A-85A9-7AD2520D56EA}"/>
            </c:ext>
          </c:extLst>
        </c:ser>
        <c:dLbls>
          <c:showLegendKey val="0"/>
          <c:showVal val="0"/>
          <c:showCatName val="0"/>
          <c:showSerName val="0"/>
          <c:showPercent val="0"/>
          <c:showBubbleSize val="0"/>
        </c:dLbls>
        <c:gapWidth val="150"/>
        <c:axId val="136533888"/>
        <c:axId val="136535424"/>
      </c:barChart>
      <c:dateAx>
        <c:axId val="136533888"/>
        <c:scaling>
          <c:orientation val="minMax"/>
        </c:scaling>
        <c:delete val="0"/>
        <c:axPos val="b"/>
        <c:numFmt formatCode="d\-mmm" sourceLinked="1"/>
        <c:majorTickMark val="out"/>
        <c:minorTickMark val="none"/>
        <c:tickLblPos val="nextTo"/>
        <c:crossAx val="136535424"/>
        <c:crosses val="autoZero"/>
        <c:auto val="1"/>
        <c:lblOffset val="100"/>
        <c:baseTimeUnit val="days"/>
      </c:dateAx>
      <c:valAx>
        <c:axId val="136535424"/>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6533888"/>
        <c:crosses val="autoZero"/>
        <c:crossBetween val="between"/>
      </c:valAx>
    </c:plotArea>
    <c:plotVisOnly val="1"/>
    <c:dispBlanksAs val="gap"/>
    <c:showDLblsOverMax val="0"/>
  </c:chart>
  <c:spPr>
    <a:ln>
      <a:solidFill>
        <a:schemeClr val="tx1"/>
      </a:solidFill>
    </a:ln>
  </c:spPr>
  <c:printSettings>
    <c:headerFooter/>
    <c:pageMargins b="0.75000000000000411" l="0.70000000000000062" r="0.70000000000000062" t="0.75000000000000411"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MAYO</a:t>
            </a:r>
          </a:p>
        </c:rich>
      </c:tx>
      <c:overlay val="0"/>
    </c:title>
    <c:autoTitleDeleted val="0"/>
    <c:plotArea>
      <c:layout/>
      <c:barChart>
        <c:barDir val="col"/>
        <c:grouping val="clustered"/>
        <c:varyColors val="0"/>
        <c:ser>
          <c:idx val="0"/>
          <c:order val="0"/>
          <c:tx>
            <c:strRef>
              <c:f>'1-MAY'!$D$2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'1-MAY'!$B$3:$B$10</c:f>
              <c:numCache>
                <c:formatCode>m/d/yyyy</c:formatCode>
                <c:ptCount val="8"/>
                <c:pt idx="0">
                  <c:v>45779</c:v>
                </c:pt>
              </c:numCache>
            </c:numRef>
          </c:cat>
          <c:val>
            <c:numRef>
              <c:f>'1-MAY'!$D$3:$D$10</c:f>
              <c:numCache>
                <c:formatCode>#,##0</c:formatCode>
                <c:ptCount val="8"/>
                <c:pt idx="0">
                  <c:v>0</c:v>
                </c:pt>
              </c:numCache>
            </c:numRef>
          </c:val>
          <c:extLst>
            <c:ext xmlns:c16="http://schemas.microsoft.com/office/drawing/2014/chart" uri="{C3380CC4-5D6E-409C-BE32-E72D297353CC}">
              <c16:uniqueId val="{00000000-F7AF-4927-868A-F02EED225A72}"/>
            </c:ext>
          </c:extLst>
        </c:ser>
        <c:dLbls>
          <c:showLegendKey val="0"/>
          <c:showVal val="0"/>
          <c:showCatName val="0"/>
          <c:showSerName val="0"/>
          <c:showPercent val="0"/>
          <c:showBubbleSize val="0"/>
        </c:dLbls>
        <c:gapWidth val="150"/>
        <c:axId val="136430720"/>
        <c:axId val="136432256"/>
      </c:barChart>
      <c:dateAx>
        <c:axId val="136430720"/>
        <c:scaling>
          <c:orientation val="minMax"/>
        </c:scaling>
        <c:delete val="0"/>
        <c:axPos val="b"/>
        <c:numFmt formatCode="m/d/yyyy" sourceLinked="1"/>
        <c:majorTickMark val="out"/>
        <c:minorTickMark val="none"/>
        <c:tickLblPos val="nextTo"/>
        <c:crossAx val="136432256"/>
        <c:crosses val="autoZero"/>
        <c:auto val="1"/>
        <c:lblOffset val="100"/>
        <c:baseTimeUnit val="days"/>
      </c:dateAx>
      <c:valAx>
        <c:axId val="136432256"/>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6430720"/>
        <c:crosses val="autoZero"/>
        <c:crossBetween val="between"/>
      </c:valAx>
    </c:plotArea>
    <c:plotVisOnly val="1"/>
    <c:dispBlanksAs val="gap"/>
    <c:showDLblsOverMax val="0"/>
  </c:chart>
  <c:spPr>
    <a:ln>
      <a:solidFill>
        <a:schemeClr val="tx1"/>
      </a:solidFill>
    </a:ln>
  </c:spPr>
  <c:printSettings>
    <c:headerFooter/>
    <c:pageMargins b="0.75000000000000433" l="0.70000000000000062" r="0.70000000000000062" t="0.75000000000000433"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MAYO</a:t>
            </a:r>
          </a:p>
        </c:rich>
      </c:tx>
      <c:overlay val="0"/>
    </c:title>
    <c:autoTitleDeleted val="0"/>
    <c:plotArea>
      <c:layout/>
      <c:barChart>
        <c:barDir val="col"/>
        <c:grouping val="clustered"/>
        <c:varyColors val="0"/>
        <c:ser>
          <c:idx val="0"/>
          <c:order val="0"/>
          <c:tx>
            <c:strRef>
              <c:f>'2-MAY'!$D$2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'2-MAY'!$B$3:$B$10</c:f>
              <c:numCache>
                <c:formatCode>m/d/yyyy</c:formatCode>
                <c:ptCount val="8"/>
                <c:pt idx="0">
                  <c:v>45779</c:v>
                </c:pt>
                <c:pt idx="1">
                  <c:v>45786</c:v>
                </c:pt>
              </c:numCache>
            </c:numRef>
          </c:cat>
          <c:val>
            <c:numRef>
              <c:f>'2-MAY'!$D$3:$D$10</c:f>
              <c:numCache>
                <c:formatCode>#,##0</c:formatCode>
                <c:ptCount val="8"/>
                <c:pt idx="0">
                  <c:v>0</c:v>
                </c:pt>
                <c:pt idx="1">
                  <c:v>0</c:v>
                </c:pt>
              </c:numCache>
            </c:numRef>
          </c:val>
          <c:extLst>
            <c:ext xmlns:c16="http://schemas.microsoft.com/office/drawing/2014/chart" uri="{C3380CC4-5D6E-409C-BE32-E72D297353CC}">
              <c16:uniqueId val="{00000000-B8D2-4791-8CC3-B39EB8CDA5DE}"/>
            </c:ext>
          </c:extLst>
        </c:ser>
        <c:dLbls>
          <c:showLegendKey val="0"/>
          <c:showVal val="0"/>
          <c:showCatName val="0"/>
          <c:showSerName val="0"/>
          <c:showPercent val="0"/>
          <c:showBubbleSize val="0"/>
        </c:dLbls>
        <c:gapWidth val="150"/>
        <c:axId val="137106176"/>
        <c:axId val="137107712"/>
      </c:barChart>
      <c:dateAx>
        <c:axId val="137106176"/>
        <c:scaling>
          <c:orientation val="minMax"/>
        </c:scaling>
        <c:delete val="0"/>
        <c:axPos val="b"/>
        <c:numFmt formatCode="m/d/yyyy" sourceLinked="1"/>
        <c:majorTickMark val="out"/>
        <c:minorTickMark val="none"/>
        <c:tickLblPos val="nextTo"/>
        <c:crossAx val="137107712"/>
        <c:crosses val="autoZero"/>
        <c:auto val="1"/>
        <c:lblOffset val="100"/>
        <c:baseTimeUnit val="days"/>
      </c:dateAx>
      <c:valAx>
        <c:axId val="137107712"/>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7106176"/>
        <c:crosses val="autoZero"/>
        <c:crossBetween val="between"/>
      </c:valAx>
    </c:plotArea>
    <c:plotVisOnly val="1"/>
    <c:dispBlanksAs val="gap"/>
    <c:showDLblsOverMax val="0"/>
  </c:chart>
  <c:spPr>
    <a:ln>
      <a:solidFill>
        <a:schemeClr val="tx1"/>
      </a:solidFill>
    </a:ln>
  </c:spPr>
  <c:printSettings>
    <c:headerFooter/>
    <c:pageMargins b="0.75000000000000455" l="0.70000000000000062" r="0.70000000000000062" t="0.7500000000000045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MAYO</a:t>
            </a:r>
          </a:p>
        </c:rich>
      </c:tx>
      <c:overlay val="0"/>
    </c:title>
    <c:autoTitleDeleted val="0"/>
    <c:plotArea>
      <c:layout/>
      <c:barChart>
        <c:barDir val="col"/>
        <c:grouping val="clustered"/>
        <c:varyColors val="0"/>
        <c:ser>
          <c:idx val="0"/>
          <c:order val="0"/>
          <c:tx>
            <c:strRef>
              <c:f>'3-MAY'!$D$2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'3-MAY'!$B$3:$B$10</c:f>
              <c:numCache>
                <c:formatCode>m/d/yyyy</c:formatCode>
                <c:ptCount val="8"/>
                <c:pt idx="0">
                  <c:v>45779</c:v>
                </c:pt>
                <c:pt idx="1">
                  <c:v>45786</c:v>
                </c:pt>
                <c:pt idx="2">
                  <c:v>45793</c:v>
                </c:pt>
              </c:numCache>
            </c:numRef>
          </c:cat>
          <c:val>
            <c:numRef>
              <c:f>'3-MAY'!$D$3:$D$10</c:f>
              <c:numCache>
                <c:formatCode>#,##0</c:formatCode>
                <c:ptCount val="8"/>
                <c:pt idx="0">
                  <c:v>0</c:v>
                </c:pt>
                <c:pt idx="1">
                  <c:v>0</c:v>
                </c:pt>
                <c:pt idx="2">
                  <c:v>0</c:v>
                </c:pt>
              </c:numCache>
            </c:numRef>
          </c:val>
          <c:extLst>
            <c:ext xmlns:c16="http://schemas.microsoft.com/office/drawing/2014/chart" uri="{C3380CC4-5D6E-409C-BE32-E72D297353CC}">
              <c16:uniqueId val="{00000000-C3AA-4AA7-A2FC-D7C5BAD8B0C4}"/>
            </c:ext>
          </c:extLst>
        </c:ser>
        <c:dLbls>
          <c:showLegendKey val="0"/>
          <c:showVal val="0"/>
          <c:showCatName val="0"/>
          <c:showSerName val="0"/>
          <c:showPercent val="0"/>
          <c:showBubbleSize val="0"/>
        </c:dLbls>
        <c:gapWidth val="150"/>
        <c:axId val="136356224"/>
        <c:axId val="136357760"/>
      </c:barChart>
      <c:dateAx>
        <c:axId val="136356224"/>
        <c:scaling>
          <c:orientation val="minMax"/>
        </c:scaling>
        <c:delete val="0"/>
        <c:axPos val="b"/>
        <c:numFmt formatCode="m/d/yyyy" sourceLinked="1"/>
        <c:majorTickMark val="out"/>
        <c:minorTickMark val="none"/>
        <c:tickLblPos val="nextTo"/>
        <c:crossAx val="136357760"/>
        <c:crosses val="autoZero"/>
        <c:auto val="1"/>
        <c:lblOffset val="100"/>
        <c:baseTimeUnit val="days"/>
      </c:dateAx>
      <c:valAx>
        <c:axId val="136357760"/>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6356224"/>
        <c:crosses val="autoZero"/>
        <c:crossBetween val="between"/>
      </c:valAx>
    </c:plotArea>
    <c:plotVisOnly val="1"/>
    <c:dispBlanksAs val="gap"/>
    <c:showDLblsOverMax val="0"/>
  </c:chart>
  <c:spPr>
    <a:ln>
      <a:solidFill>
        <a:schemeClr val="tx1"/>
      </a:solidFill>
    </a:ln>
  </c:spPr>
  <c:printSettings>
    <c:headerFooter/>
    <c:pageMargins b="0.75000000000000477" l="0.70000000000000062" r="0.70000000000000062" t="0.75000000000000477"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MAYO</a:t>
            </a:r>
          </a:p>
        </c:rich>
      </c:tx>
      <c:overlay val="0"/>
    </c:title>
    <c:autoTitleDeleted val="0"/>
    <c:plotArea>
      <c:layout/>
      <c:barChart>
        <c:barDir val="col"/>
        <c:grouping val="clustered"/>
        <c:varyColors val="0"/>
        <c:ser>
          <c:idx val="0"/>
          <c:order val="0"/>
          <c:tx>
            <c:strRef>
              <c:f>'4-MAY'!$D$2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'4-MAY'!$B$3:$B$10</c:f>
              <c:numCache>
                <c:formatCode>m/d/yyyy</c:formatCode>
                <c:ptCount val="8"/>
                <c:pt idx="0">
                  <c:v>45779</c:v>
                </c:pt>
                <c:pt idx="1">
                  <c:v>45786</c:v>
                </c:pt>
                <c:pt idx="2">
                  <c:v>45793</c:v>
                </c:pt>
                <c:pt idx="3">
                  <c:v>45800</c:v>
                </c:pt>
              </c:numCache>
            </c:numRef>
          </c:cat>
          <c:val>
            <c:numRef>
              <c:f>'4-MAY'!$D$3:$D$10</c:f>
              <c:numCache>
                <c:formatCode>#,##0</c:formatCode>
                <c:ptCount val="8"/>
                <c:pt idx="0">
                  <c:v>0</c:v>
                </c:pt>
                <c:pt idx="1">
                  <c:v>0</c:v>
                </c:pt>
                <c:pt idx="2">
                  <c:v>0</c:v>
                </c:pt>
                <c:pt idx="3">
                  <c:v>0</c:v>
                </c:pt>
              </c:numCache>
            </c:numRef>
          </c:val>
          <c:extLst>
            <c:ext xmlns:c16="http://schemas.microsoft.com/office/drawing/2014/chart" uri="{C3380CC4-5D6E-409C-BE32-E72D297353CC}">
              <c16:uniqueId val="{00000000-0AF9-443C-A0CC-57A271F1EF47}"/>
            </c:ext>
          </c:extLst>
        </c:ser>
        <c:dLbls>
          <c:showLegendKey val="0"/>
          <c:showVal val="0"/>
          <c:showCatName val="0"/>
          <c:showSerName val="0"/>
          <c:showPercent val="0"/>
          <c:showBubbleSize val="0"/>
        </c:dLbls>
        <c:gapWidth val="150"/>
        <c:axId val="136966144"/>
        <c:axId val="136967680"/>
      </c:barChart>
      <c:dateAx>
        <c:axId val="136966144"/>
        <c:scaling>
          <c:orientation val="minMax"/>
        </c:scaling>
        <c:delete val="0"/>
        <c:axPos val="b"/>
        <c:numFmt formatCode="m/d/yyyy" sourceLinked="1"/>
        <c:majorTickMark val="out"/>
        <c:minorTickMark val="none"/>
        <c:tickLblPos val="nextTo"/>
        <c:crossAx val="136967680"/>
        <c:crosses val="autoZero"/>
        <c:auto val="1"/>
        <c:lblOffset val="100"/>
        <c:baseTimeUnit val="days"/>
      </c:dateAx>
      <c:valAx>
        <c:axId val="136967680"/>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6966144"/>
        <c:crosses val="autoZero"/>
        <c:crossBetween val="between"/>
      </c:valAx>
    </c:plotArea>
    <c:plotVisOnly val="1"/>
    <c:dispBlanksAs val="gap"/>
    <c:showDLblsOverMax val="0"/>
  </c:chart>
  <c:spPr>
    <a:ln>
      <a:solidFill>
        <a:schemeClr val="tx1"/>
      </a:solidFill>
    </a:ln>
  </c:spPr>
  <c:printSettings>
    <c:headerFooter/>
    <c:pageMargins b="0.750000000000005" l="0.70000000000000062" r="0.70000000000000062" t="0.75000000000000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MAYO</a:t>
            </a:r>
          </a:p>
        </c:rich>
      </c:tx>
      <c:overlay val="0"/>
    </c:title>
    <c:autoTitleDeleted val="0"/>
    <c:plotArea>
      <c:layout/>
      <c:barChart>
        <c:barDir val="col"/>
        <c:grouping val="clustered"/>
        <c:varyColors val="0"/>
        <c:ser>
          <c:idx val="0"/>
          <c:order val="0"/>
          <c:tx>
            <c:strRef>
              <c:f>'5-MAY'!$D$2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'5-MAY'!$B$3:$B$10</c:f>
              <c:numCache>
                <c:formatCode>m/d/yyyy</c:formatCode>
                <c:ptCount val="8"/>
                <c:pt idx="0">
                  <c:v>45779</c:v>
                </c:pt>
                <c:pt idx="1">
                  <c:v>45786</c:v>
                </c:pt>
                <c:pt idx="2">
                  <c:v>45793</c:v>
                </c:pt>
                <c:pt idx="3">
                  <c:v>45800</c:v>
                </c:pt>
                <c:pt idx="4">
                  <c:v>45807</c:v>
                </c:pt>
              </c:numCache>
            </c:numRef>
          </c:cat>
          <c:val>
            <c:numRef>
              <c:f>'5-MAY'!$D$3:$D$10</c:f>
              <c:numCache>
                <c:formatCode>#,##0</c:formatCode>
                <c:ptCount val="8"/>
                <c:pt idx="0">
                  <c:v>0</c:v>
                </c:pt>
                <c:pt idx="1">
                  <c:v>0</c:v>
                </c:pt>
                <c:pt idx="2">
                  <c:v>0</c:v>
                </c:pt>
                <c:pt idx="3">
                  <c:v>0</c:v>
                </c:pt>
                <c:pt idx="4">
                  <c:v>0</c:v>
                </c:pt>
              </c:numCache>
            </c:numRef>
          </c:val>
          <c:extLst>
            <c:ext xmlns:c16="http://schemas.microsoft.com/office/drawing/2014/chart" uri="{C3380CC4-5D6E-409C-BE32-E72D297353CC}">
              <c16:uniqueId val="{00000000-1412-4DD5-BDD6-F6547E2CDF91}"/>
            </c:ext>
          </c:extLst>
        </c:ser>
        <c:dLbls>
          <c:showLegendKey val="0"/>
          <c:showVal val="0"/>
          <c:showCatName val="0"/>
          <c:showSerName val="0"/>
          <c:showPercent val="0"/>
          <c:showBubbleSize val="0"/>
        </c:dLbls>
        <c:gapWidth val="150"/>
        <c:axId val="136966144"/>
        <c:axId val="136967680"/>
      </c:barChart>
      <c:dateAx>
        <c:axId val="136966144"/>
        <c:scaling>
          <c:orientation val="minMax"/>
        </c:scaling>
        <c:delete val="0"/>
        <c:axPos val="b"/>
        <c:numFmt formatCode="m/d/yyyy" sourceLinked="1"/>
        <c:majorTickMark val="out"/>
        <c:minorTickMark val="none"/>
        <c:tickLblPos val="nextTo"/>
        <c:crossAx val="136967680"/>
        <c:crosses val="autoZero"/>
        <c:auto val="1"/>
        <c:lblOffset val="100"/>
        <c:baseTimeUnit val="days"/>
      </c:dateAx>
      <c:valAx>
        <c:axId val="136967680"/>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6966144"/>
        <c:crosses val="autoZero"/>
        <c:crossBetween val="between"/>
      </c:valAx>
    </c:plotArea>
    <c:plotVisOnly val="1"/>
    <c:dispBlanksAs val="gap"/>
    <c:showDLblsOverMax val="0"/>
  </c:chart>
  <c:spPr>
    <a:ln>
      <a:solidFill>
        <a:schemeClr val="tx1"/>
      </a:solidFill>
    </a:ln>
  </c:spPr>
  <c:printSettings>
    <c:headerFooter/>
    <c:pageMargins b="0.750000000000005" l="0.70000000000000062" r="0.70000000000000062" t="0.75000000000000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JUNIO</a:t>
            </a:r>
          </a:p>
        </c:rich>
      </c:tx>
      <c:overlay val="0"/>
    </c:title>
    <c:autoTitleDeleted val="0"/>
    <c:plotArea>
      <c:layout/>
      <c:barChart>
        <c:barDir val="col"/>
        <c:grouping val="clustered"/>
        <c:varyColors val="0"/>
        <c:ser>
          <c:idx val="0"/>
          <c:order val="0"/>
          <c:tx>
            <c:strRef>
              <c:f>'1-JUN'!$D$2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'1-JUN'!$B$3:$B$10</c:f>
              <c:numCache>
                <c:formatCode>m/d/yyyy</c:formatCode>
                <c:ptCount val="8"/>
                <c:pt idx="0">
                  <c:v>45814</c:v>
                </c:pt>
              </c:numCache>
            </c:numRef>
          </c:cat>
          <c:val>
            <c:numRef>
              <c:f>'1-JUN'!$D$3:$D$10</c:f>
              <c:numCache>
                <c:formatCode>#,##0</c:formatCode>
                <c:ptCount val="8"/>
                <c:pt idx="0">
                  <c:v>0</c:v>
                </c:pt>
              </c:numCache>
            </c:numRef>
          </c:val>
          <c:extLst>
            <c:ext xmlns:c16="http://schemas.microsoft.com/office/drawing/2014/chart" uri="{C3380CC4-5D6E-409C-BE32-E72D297353CC}">
              <c16:uniqueId val="{00000000-94EB-4129-923B-BAE9D54DE7A1}"/>
            </c:ext>
          </c:extLst>
        </c:ser>
        <c:dLbls>
          <c:showLegendKey val="0"/>
          <c:showVal val="0"/>
          <c:showCatName val="0"/>
          <c:showSerName val="0"/>
          <c:showPercent val="0"/>
          <c:showBubbleSize val="0"/>
        </c:dLbls>
        <c:gapWidth val="150"/>
        <c:axId val="137628672"/>
        <c:axId val="137675520"/>
      </c:barChart>
      <c:dateAx>
        <c:axId val="137628672"/>
        <c:scaling>
          <c:orientation val="minMax"/>
        </c:scaling>
        <c:delete val="0"/>
        <c:axPos val="b"/>
        <c:numFmt formatCode="m/d/yyyy" sourceLinked="1"/>
        <c:majorTickMark val="out"/>
        <c:minorTickMark val="none"/>
        <c:tickLblPos val="nextTo"/>
        <c:crossAx val="137675520"/>
        <c:crosses val="autoZero"/>
        <c:auto val="1"/>
        <c:lblOffset val="100"/>
        <c:baseTimeUnit val="days"/>
      </c:dateAx>
      <c:valAx>
        <c:axId val="137675520"/>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7628672"/>
        <c:crosses val="autoZero"/>
        <c:crossBetween val="between"/>
      </c:valAx>
    </c:plotArea>
    <c:plotVisOnly val="1"/>
    <c:dispBlanksAs val="gap"/>
    <c:showDLblsOverMax val="0"/>
  </c:chart>
  <c:spPr>
    <a:ln>
      <a:solidFill>
        <a:schemeClr val="tx1"/>
      </a:solidFill>
    </a:ln>
  </c:spPr>
  <c:printSettings>
    <c:headerFooter/>
    <c:pageMargins b="0.75000000000000544" l="0.70000000000000062" r="0.70000000000000062" t="0.75000000000000544"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JUNIO</a:t>
            </a:r>
          </a:p>
        </c:rich>
      </c:tx>
      <c:overlay val="0"/>
    </c:title>
    <c:autoTitleDeleted val="0"/>
    <c:plotArea>
      <c:layout/>
      <c:barChart>
        <c:barDir val="col"/>
        <c:grouping val="clustered"/>
        <c:varyColors val="0"/>
        <c:ser>
          <c:idx val="0"/>
          <c:order val="0"/>
          <c:tx>
            <c:strRef>
              <c:f>'2-JUN'!$D$2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'2-JUN'!$B$3:$B$10</c:f>
              <c:numCache>
                <c:formatCode>m/d/yyyy</c:formatCode>
                <c:ptCount val="8"/>
                <c:pt idx="0">
                  <c:v>45814</c:v>
                </c:pt>
                <c:pt idx="1">
                  <c:v>45821</c:v>
                </c:pt>
              </c:numCache>
            </c:numRef>
          </c:cat>
          <c:val>
            <c:numRef>
              <c:f>'2-JUN'!$D$3:$D$10</c:f>
              <c:numCache>
                <c:formatCode>#,##0</c:formatCode>
                <c:ptCount val="8"/>
                <c:pt idx="0">
                  <c:v>0</c:v>
                </c:pt>
                <c:pt idx="1">
                  <c:v>0</c:v>
                </c:pt>
              </c:numCache>
            </c:numRef>
          </c:val>
          <c:extLst>
            <c:ext xmlns:c16="http://schemas.microsoft.com/office/drawing/2014/chart" uri="{C3380CC4-5D6E-409C-BE32-E72D297353CC}">
              <c16:uniqueId val="{00000000-4850-415A-889D-020BFA402C51}"/>
            </c:ext>
          </c:extLst>
        </c:ser>
        <c:dLbls>
          <c:showLegendKey val="0"/>
          <c:showVal val="0"/>
          <c:showCatName val="0"/>
          <c:showSerName val="0"/>
          <c:showPercent val="0"/>
          <c:showBubbleSize val="0"/>
        </c:dLbls>
        <c:gapWidth val="150"/>
        <c:axId val="137554560"/>
        <c:axId val="136843648"/>
      </c:barChart>
      <c:dateAx>
        <c:axId val="137554560"/>
        <c:scaling>
          <c:orientation val="minMax"/>
        </c:scaling>
        <c:delete val="0"/>
        <c:axPos val="b"/>
        <c:numFmt formatCode="m/d/yyyy" sourceLinked="1"/>
        <c:majorTickMark val="out"/>
        <c:minorTickMark val="none"/>
        <c:tickLblPos val="nextTo"/>
        <c:crossAx val="136843648"/>
        <c:crosses val="autoZero"/>
        <c:auto val="1"/>
        <c:lblOffset val="100"/>
        <c:baseTimeUnit val="days"/>
      </c:dateAx>
      <c:valAx>
        <c:axId val="136843648"/>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7554560"/>
        <c:crosses val="autoZero"/>
        <c:crossBetween val="between"/>
      </c:valAx>
    </c:plotArea>
    <c:plotVisOnly val="1"/>
    <c:dispBlanksAs val="gap"/>
    <c:showDLblsOverMax val="0"/>
  </c:chart>
  <c:spPr>
    <a:ln>
      <a:solidFill>
        <a:schemeClr val="tx1"/>
      </a:solidFill>
    </a:ln>
  </c:spPr>
  <c:printSettings>
    <c:headerFooter/>
    <c:pageMargins b="0.75000000000000566" l="0.70000000000000062" r="0.70000000000000062" t="0.75000000000000566"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JUNIO</a:t>
            </a:r>
          </a:p>
        </c:rich>
      </c:tx>
      <c:overlay val="0"/>
    </c:title>
    <c:autoTitleDeleted val="0"/>
    <c:plotArea>
      <c:layout/>
      <c:barChart>
        <c:barDir val="col"/>
        <c:grouping val="clustered"/>
        <c:varyColors val="0"/>
        <c:ser>
          <c:idx val="0"/>
          <c:order val="0"/>
          <c:tx>
            <c:strRef>
              <c:f>'3-JUN'!$D$2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'3-JUN'!$B$3:$B$10</c:f>
              <c:numCache>
                <c:formatCode>m/d/yyyy</c:formatCode>
                <c:ptCount val="8"/>
                <c:pt idx="0">
                  <c:v>45814</c:v>
                </c:pt>
                <c:pt idx="1">
                  <c:v>45821</c:v>
                </c:pt>
                <c:pt idx="2">
                  <c:v>45828</c:v>
                </c:pt>
              </c:numCache>
            </c:numRef>
          </c:cat>
          <c:val>
            <c:numRef>
              <c:f>'3-JUN'!$D$3:$D$10</c:f>
              <c:numCache>
                <c:formatCode>#,##0</c:formatCode>
                <c:ptCount val="8"/>
                <c:pt idx="0">
                  <c:v>0</c:v>
                </c:pt>
                <c:pt idx="1">
                  <c:v>0</c:v>
                </c:pt>
                <c:pt idx="2">
                  <c:v>0</c:v>
                </c:pt>
              </c:numCache>
            </c:numRef>
          </c:val>
          <c:extLst>
            <c:ext xmlns:c16="http://schemas.microsoft.com/office/drawing/2014/chart" uri="{C3380CC4-5D6E-409C-BE32-E72D297353CC}">
              <c16:uniqueId val="{00000000-7CE1-4425-A7B2-7F9433DE18BC}"/>
            </c:ext>
          </c:extLst>
        </c:ser>
        <c:dLbls>
          <c:showLegendKey val="0"/>
          <c:showVal val="0"/>
          <c:showCatName val="0"/>
          <c:showSerName val="0"/>
          <c:showPercent val="0"/>
          <c:showBubbleSize val="0"/>
        </c:dLbls>
        <c:gapWidth val="150"/>
        <c:axId val="137599232"/>
        <c:axId val="137601024"/>
      </c:barChart>
      <c:dateAx>
        <c:axId val="137599232"/>
        <c:scaling>
          <c:orientation val="minMax"/>
        </c:scaling>
        <c:delete val="0"/>
        <c:axPos val="b"/>
        <c:numFmt formatCode="m/d/yyyy" sourceLinked="1"/>
        <c:majorTickMark val="out"/>
        <c:minorTickMark val="none"/>
        <c:tickLblPos val="nextTo"/>
        <c:crossAx val="137601024"/>
        <c:crosses val="autoZero"/>
        <c:auto val="1"/>
        <c:lblOffset val="100"/>
        <c:baseTimeUnit val="days"/>
      </c:dateAx>
      <c:valAx>
        <c:axId val="137601024"/>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7599232"/>
        <c:crosses val="autoZero"/>
        <c:crossBetween val="between"/>
      </c:valAx>
    </c:plotArea>
    <c:plotVisOnly val="1"/>
    <c:dispBlanksAs val="gap"/>
    <c:showDLblsOverMax val="0"/>
  </c:chart>
  <c:spPr>
    <a:ln>
      <a:solidFill>
        <a:schemeClr val="tx1"/>
      </a:solidFill>
    </a:ln>
  </c:spPr>
  <c:printSettings>
    <c:headerFooter/>
    <c:pageMargins b="0.75000000000000588" l="0.70000000000000062" r="0.70000000000000062" t="0.7500000000000058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JUNIO</a:t>
            </a:r>
          </a:p>
        </c:rich>
      </c:tx>
      <c:overlay val="0"/>
    </c:title>
    <c:autoTitleDeleted val="0"/>
    <c:plotArea>
      <c:layout/>
      <c:barChart>
        <c:barDir val="col"/>
        <c:grouping val="clustered"/>
        <c:varyColors val="0"/>
        <c:ser>
          <c:idx val="0"/>
          <c:order val="0"/>
          <c:tx>
            <c:strRef>
              <c:f>'4-JUN'!$D$2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'4-JUN'!$B$3:$B$10</c:f>
              <c:numCache>
                <c:formatCode>m/d/yyyy</c:formatCode>
                <c:ptCount val="8"/>
                <c:pt idx="0">
                  <c:v>45814</c:v>
                </c:pt>
                <c:pt idx="1">
                  <c:v>45821</c:v>
                </c:pt>
                <c:pt idx="2">
                  <c:v>45828</c:v>
                </c:pt>
                <c:pt idx="3">
                  <c:v>45835</c:v>
                </c:pt>
              </c:numCache>
            </c:numRef>
          </c:cat>
          <c:val>
            <c:numRef>
              <c:f>'4-JUN'!$D$3:$D$10</c:f>
              <c:numCache>
                <c:formatCode>#,##0</c:formatCode>
                <c:ptCount val="8"/>
                <c:pt idx="0">
                  <c:v>0</c:v>
                </c:pt>
                <c:pt idx="1">
                  <c:v>0</c:v>
                </c:pt>
                <c:pt idx="2">
                  <c:v>0</c:v>
                </c:pt>
                <c:pt idx="3">
                  <c:v>0</c:v>
                </c:pt>
              </c:numCache>
            </c:numRef>
          </c:val>
          <c:extLst>
            <c:ext xmlns:c16="http://schemas.microsoft.com/office/drawing/2014/chart" uri="{C3380CC4-5D6E-409C-BE32-E72D297353CC}">
              <c16:uniqueId val="{00000000-214B-48ED-9E07-BA37360FD36E}"/>
            </c:ext>
          </c:extLst>
        </c:ser>
        <c:dLbls>
          <c:showLegendKey val="0"/>
          <c:showVal val="0"/>
          <c:showCatName val="0"/>
          <c:showSerName val="0"/>
          <c:showPercent val="0"/>
          <c:showBubbleSize val="0"/>
        </c:dLbls>
        <c:gapWidth val="150"/>
        <c:axId val="137893760"/>
        <c:axId val="137895296"/>
      </c:barChart>
      <c:dateAx>
        <c:axId val="137893760"/>
        <c:scaling>
          <c:orientation val="minMax"/>
        </c:scaling>
        <c:delete val="0"/>
        <c:axPos val="b"/>
        <c:numFmt formatCode="m/d/yyyy" sourceLinked="1"/>
        <c:majorTickMark val="out"/>
        <c:minorTickMark val="none"/>
        <c:tickLblPos val="nextTo"/>
        <c:crossAx val="137895296"/>
        <c:crosses val="autoZero"/>
        <c:auto val="1"/>
        <c:lblOffset val="100"/>
        <c:baseTimeUnit val="days"/>
      </c:dateAx>
      <c:valAx>
        <c:axId val="137895296"/>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7893760"/>
        <c:crosses val="autoZero"/>
        <c:crossBetween val="between"/>
      </c:valAx>
    </c:plotArea>
    <c:plotVisOnly val="1"/>
    <c:dispBlanksAs val="gap"/>
    <c:showDLblsOverMax val="0"/>
  </c:chart>
  <c:spPr>
    <a:ln>
      <a:solidFill>
        <a:schemeClr val="tx1"/>
      </a:solidFill>
    </a:ln>
  </c:spPr>
  <c:printSettings>
    <c:headerFooter/>
    <c:pageMargins b="0.75000000000000611" l="0.70000000000000062" r="0.70000000000000062" t="0.750000000000006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ENERO</a:t>
            </a:r>
          </a:p>
        </c:rich>
      </c:tx>
      <c:overlay val="0"/>
    </c:title>
    <c:autoTitleDeleted val="0"/>
    <c:plotArea>
      <c:layout/>
      <c:barChart>
        <c:barDir val="col"/>
        <c:grouping val="clustered"/>
        <c:varyColors val="0"/>
        <c:ser>
          <c:idx val="0"/>
          <c:order val="0"/>
          <c:tx>
            <c:strRef>
              <c:f>'3-ENE'!$D$2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'3-ENE'!$B$3:$B$8</c:f>
              <c:numCache>
                <c:formatCode>m/d/yyyy</c:formatCode>
                <c:ptCount val="6"/>
                <c:pt idx="0">
                  <c:v>45660</c:v>
                </c:pt>
                <c:pt idx="1">
                  <c:v>45667</c:v>
                </c:pt>
                <c:pt idx="2">
                  <c:v>45674</c:v>
                </c:pt>
              </c:numCache>
            </c:numRef>
          </c:cat>
          <c:val>
            <c:numRef>
              <c:f>'3-ENE'!$D$3:$D$8</c:f>
              <c:numCache>
                <c:formatCode>#,##0</c:formatCode>
                <c:ptCount val="6"/>
                <c:pt idx="0">
                  <c:v>0</c:v>
                </c:pt>
                <c:pt idx="1">
                  <c:v>0</c:v>
                </c:pt>
                <c:pt idx="2">
                  <c:v>0</c:v>
                </c:pt>
              </c:numCache>
            </c:numRef>
          </c:val>
          <c:extLst>
            <c:ext xmlns:c16="http://schemas.microsoft.com/office/drawing/2014/chart" uri="{C3380CC4-5D6E-409C-BE32-E72D297353CC}">
              <c16:uniqueId val="{00000000-30CC-4F4B-BE2F-ED15E85F41A3}"/>
            </c:ext>
          </c:extLst>
        </c:ser>
        <c:dLbls>
          <c:showLegendKey val="0"/>
          <c:showVal val="0"/>
          <c:showCatName val="0"/>
          <c:showSerName val="0"/>
          <c:showPercent val="0"/>
          <c:showBubbleSize val="0"/>
        </c:dLbls>
        <c:gapWidth val="150"/>
        <c:axId val="107938944"/>
        <c:axId val="107940480"/>
      </c:barChart>
      <c:dateAx>
        <c:axId val="107938944"/>
        <c:scaling>
          <c:orientation val="minMax"/>
        </c:scaling>
        <c:delete val="0"/>
        <c:axPos val="b"/>
        <c:numFmt formatCode="m/d/yyyy" sourceLinked="1"/>
        <c:majorTickMark val="out"/>
        <c:minorTickMark val="none"/>
        <c:tickLblPos val="nextTo"/>
        <c:crossAx val="107940480"/>
        <c:crosses val="autoZero"/>
        <c:auto val="1"/>
        <c:lblOffset val="100"/>
        <c:baseTimeUnit val="days"/>
      </c:dateAx>
      <c:valAx>
        <c:axId val="107940480"/>
        <c:scaling>
          <c:orientation val="minMax"/>
        </c:scaling>
        <c:delete val="0"/>
        <c:axPos val="l"/>
        <c:majorGridlines/>
        <c:numFmt formatCode="#,##0" sourceLinked="1"/>
        <c:majorTickMark val="out"/>
        <c:minorTickMark val="none"/>
        <c:tickLblPos val="nextTo"/>
        <c:txPr>
          <a:bodyPr/>
          <a:lstStyle/>
          <a:p>
            <a:pPr>
              <a:defRPr sz="1000"/>
            </a:pPr>
            <a:endParaRPr lang="es-CR"/>
          </a:p>
        </c:txPr>
        <c:crossAx val="107938944"/>
        <c:crosses val="autoZero"/>
        <c:crossBetween val="between"/>
      </c:valAx>
    </c:plotArea>
    <c:plotVisOnly val="1"/>
    <c:dispBlanksAs val="gap"/>
    <c:showDLblsOverMax val="0"/>
  </c:chart>
  <c:spPr>
    <a:ln>
      <a:solidFill>
        <a:schemeClr val="tx1"/>
      </a:solidFill>
    </a:ln>
  </c:spPr>
  <c:printSettings>
    <c:headerFooter/>
    <c:pageMargins b="0.75000000000000144" l="0.70000000000000062" r="0.70000000000000062" t="0.75000000000000144"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JUNIO</a:t>
            </a:r>
          </a:p>
        </c:rich>
      </c:tx>
      <c:overlay val="0"/>
    </c:title>
    <c:autoTitleDeleted val="0"/>
    <c:plotArea>
      <c:layout/>
      <c:barChart>
        <c:barDir val="col"/>
        <c:grouping val="clustered"/>
        <c:varyColors val="0"/>
        <c:ser>
          <c:idx val="0"/>
          <c:order val="0"/>
          <c:tx>
            <c:strRef>
              <c:f>'5-JUN '!$D$2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'5-JUN '!$B$3:$B$10</c:f>
              <c:numCache>
                <c:formatCode>m/d/yyyy</c:formatCode>
                <c:ptCount val="8"/>
                <c:pt idx="0">
                  <c:v>45814</c:v>
                </c:pt>
                <c:pt idx="1">
                  <c:v>45821</c:v>
                </c:pt>
                <c:pt idx="2">
                  <c:v>45828</c:v>
                </c:pt>
                <c:pt idx="3">
                  <c:v>45100</c:v>
                </c:pt>
                <c:pt idx="4">
                  <c:v>45107</c:v>
                </c:pt>
              </c:numCache>
            </c:numRef>
          </c:cat>
          <c:val>
            <c:numRef>
              <c:f>'5-JUN '!$D$3:$D$10</c:f>
              <c:numCache>
                <c:formatCode>#,##0</c:formatCode>
                <c:ptCount val="8"/>
                <c:pt idx="0">
                  <c:v>0</c:v>
                </c:pt>
                <c:pt idx="1">
                  <c:v>0</c:v>
                </c:pt>
                <c:pt idx="2">
                  <c:v>0</c:v>
                </c:pt>
                <c:pt idx="3">
                  <c:v>0</c:v>
                </c:pt>
              </c:numCache>
            </c:numRef>
          </c:val>
          <c:extLst>
            <c:ext xmlns:c16="http://schemas.microsoft.com/office/drawing/2014/chart" uri="{C3380CC4-5D6E-409C-BE32-E72D297353CC}">
              <c16:uniqueId val="{00000000-2A21-438E-8E97-0057EDC63D62}"/>
            </c:ext>
          </c:extLst>
        </c:ser>
        <c:dLbls>
          <c:showLegendKey val="0"/>
          <c:showVal val="0"/>
          <c:showCatName val="0"/>
          <c:showSerName val="0"/>
          <c:showPercent val="0"/>
          <c:showBubbleSize val="0"/>
        </c:dLbls>
        <c:gapWidth val="150"/>
        <c:axId val="137893760"/>
        <c:axId val="137895296"/>
      </c:barChart>
      <c:dateAx>
        <c:axId val="137893760"/>
        <c:scaling>
          <c:orientation val="minMax"/>
        </c:scaling>
        <c:delete val="0"/>
        <c:axPos val="b"/>
        <c:numFmt formatCode="m/d/yyyy" sourceLinked="1"/>
        <c:majorTickMark val="out"/>
        <c:minorTickMark val="none"/>
        <c:tickLblPos val="nextTo"/>
        <c:crossAx val="137895296"/>
        <c:crosses val="autoZero"/>
        <c:auto val="1"/>
        <c:lblOffset val="100"/>
        <c:baseTimeUnit val="days"/>
      </c:dateAx>
      <c:valAx>
        <c:axId val="137895296"/>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7893760"/>
        <c:crosses val="autoZero"/>
        <c:crossBetween val="between"/>
      </c:valAx>
    </c:plotArea>
    <c:plotVisOnly val="1"/>
    <c:dispBlanksAs val="gap"/>
    <c:showDLblsOverMax val="0"/>
  </c:chart>
  <c:spPr>
    <a:ln>
      <a:solidFill>
        <a:schemeClr val="tx1"/>
      </a:solidFill>
    </a:ln>
  </c:spPr>
  <c:printSettings>
    <c:headerFooter/>
    <c:pageMargins b="0.75000000000000611" l="0.70000000000000062" r="0.70000000000000062" t="0.75000000000000611"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JULIO</a:t>
            </a:r>
          </a:p>
        </c:rich>
      </c:tx>
      <c:overlay val="0"/>
    </c:title>
    <c:autoTitleDeleted val="0"/>
    <c:plotArea>
      <c:layout/>
      <c:barChart>
        <c:barDir val="col"/>
        <c:grouping val="clustered"/>
        <c:varyColors val="0"/>
        <c:ser>
          <c:idx val="0"/>
          <c:order val="0"/>
          <c:tx>
            <c:strRef>
              <c:f>'1-JUL'!$D$2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'1-JUL'!$B$3:$B$10</c:f>
              <c:numCache>
                <c:formatCode>m/d/yyyy</c:formatCode>
                <c:ptCount val="8"/>
                <c:pt idx="0">
                  <c:v>45842</c:v>
                </c:pt>
              </c:numCache>
            </c:numRef>
          </c:cat>
          <c:val>
            <c:numRef>
              <c:f>'1-JUL'!$D$3:$D$10</c:f>
              <c:numCache>
                <c:formatCode>#,##0</c:formatCode>
                <c:ptCount val="8"/>
                <c:pt idx="0">
                  <c:v>0</c:v>
                </c:pt>
              </c:numCache>
            </c:numRef>
          </c:val>
          <c:extLst>
            <c:ext xmlns:c16="http://schemas.microsoft.com/office/drawing/2014/chart" uri="{C3380CC4-5D6E-409C-BE32-E72D297353CC}">
              <c16:uniqueId val="{00000000-DE53-4B0A-AE7F-4A2B8F0FD822}"/>
            </c:ext>
          </c:extLst>
        </c:ser>
        <c:dLbls>
          <c:showLegendKey val="0"/>
          <c:showVal val="0"/>
          <c:showCatName val="0"/>
          <c:showSerName val="0"/>
          <c:showPercent val="0"/>
          <c:showBubbleSize val="0"/>
        </c:dLbls>
        <c:gapWidth val="150"/>
        <c:axId val="138011008"/>
        <c:axId val="138012544"/>
      </c:barChart>
      <c:dateAx>
        <c:axId val="138011008"/>
        <c:scaling>
          <c:orientation val="minMax"/>
        </c:scaling>
        <c:delete val="0"/>
        <c:axPos val="b"/>
        <c:numFmt formatCode="m/d/yyyy" sourceLinked="1"/>
        <c:majorTickMark val="out"/>
        <c:minorTickMark val="none"/>
        <c:tickLblPos val="nextTo"/>
        <c:crossAx val="138012544"/>
        <c:crosses val="autoZero"/>
        <c:auto val="1"/>
        <c:lblOffset val="100"/>
        <c:baseTimeUnit val="days"/>
      </c:dateAx>
      <c:valAx>
        <c:axId val="138012544"/>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8011008"/>
        <c:crosses val="autoZero"/>
        <c:crossBetween val="between"/>
      </c:valAx>
    </c:plotArea>
    <c:plotVisOnly val="1"/>
    <c:dispBlanksAs val="gap"/>
    <c:showDLblsOverMax val="0"/>
  </c:chart>
  <c:spPr>
    <a:ln>
      <a:solidFill>
        <a:schemeClr val="tx1"/>
      </a:solidFill>
    </a:ln>
  </c:spPr>
  <c:printSettings>
    <c:headerFooter/>
    <c:pageMargins b="0.75000000000000633" l="0.70000000000000062" r="0.70000000000000062" t="0.75000000000000633"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JULIO</a:t>
            </a:r>
          </a:p>
        </c:rich>
      </c:tx>
      <c:overlay val="0"/>
    </c:title>
    <c:autoTitleDeleted val="0"/>
    <c:plotArea>
      <c:layout/>
      <c:barChart>
        <c:barDir val="col"/>
        <c:grouping val="clustered"/>
        <c:varyColors val="0"/>
        <c:ser>
          <c:idx val="0"/>
          <c:order val="0"/>
          <c:tx>
            <c:strRef>
              <c:f>'2-JUL'!$D$2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'2-JUL'!$B$3:$B$10</c:f>
              <c:numCache>
                <c:formatCode>m/d/yyyy</c:formatCode>
                <c:ptCount val="8"/>
                <c:pt idx="0">
                  <c:v>45842</c:v>
                </c:pt>
                <c:pt idx="1">
                  <c:v>45849</c:v>
                </c:pt>
              </c:numCache>
            </c:numRef>
          </c:cat>
          <c:val>
            <c:numRef>
              <c:f>'2-JUL'!$D$3:$D$10</c:f>
              <c:numCache>
                <c:formatCode>#,##0</c:formatCode>
                <c:ptCount val="8"/>
                <c:pt idx="0">
                  <c:v>0</c:v>
                </c:pt>
                <c:pt idx="1">
                  <c:v>0</c:v>
                </c:pt>
              </c:numCache>
            </c:numRef>
          </c:val>
          <c:extLst>
            <c:ext xmlns:c16="http://schemas.microsoft.com/office/drawing/2014/chart" uri="{C3380CC4-5D6E-409C-BE32-E72D297353CC}">
              <c16:uniqueId val="{00000000-9B61-4ACB-B757-A6FE5C3C6399}"/>
            </c:ext>
          </c:extLst>
        </c:ser>
        <c:dLbls>
          <c:showLegendKey val="0"/>
          <c:showVal val="0"/>
          <c:showCatName val="0"/>
          <c:showSerName val="0"/>
          <c:showPercent val="0"/>
          <c:showBubbleSize val="0"/>
        </c:dLbls>
        <c:gapWidth val="150"/>
        <c:axId val="137838592"/>
        <c:axId val="137840128"/>
      </c:barChart>
      <c:dateAx>
        <c:axId val="137838592"/>
        <c:scaling>
          <c:orientation val="minMax"/>
        </c:scaling>
        <c:delete val="0"/>
        <c:axPos val="b"/>
        <c:numFmt formatCode="m/d/yyyy" sourceLinked="1"/>
        <c:majorTickMark val="out"/>
        <c:minorTickMark val="none"/>
        <c:tickLblPos val="nextTo"/>
        <c:crossAx val="137840128"/>
        <c:crosses val="autoZero"/>
        <c:auto val="1"/>
        <c:lblOffset val="100"/>
        <c:baseTimeUnit val="days"/>
      </c:dateAx>
      <c:valAx>
        <c:axId val="137840128"/>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7838592"/>
        <c:crosses val="autoZero"/>
        <c:crossBetween val="between"/>
      </c:valAx>
    </c:plotArea>
    <c:plotVisOnly val="1"/>
    <c:dispBlanksAs val="gap"/>
    <c:showDLblsOverMax val="0"/>
  </c:chart>
  <c:spPr>
    <a:ln>
      <a:solidFill>
        <a:schemeClr val="tx1"/>
      </a:solidFill>
    </a:ln>
  </c:spPr>
  <c:printSettings>
    <c:headerFooter/>
    <c:pageMargins b="0.75000000000000655" l="0.70000000000000062" r="0.70000000000000062" t="0.7500000000000065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JULIO</a:t>
            </a:r>
          </a:p>
        </c:rich>
      </c:tx>
      <c:overlay val="0"/>
    </c:title>
    <c:autoTitleDeleted val="0"/>
    <c:plotArea>
      <c:layout/>
      <c:barChart>
        <c:barDir val="col"/>
        <c:grouping val="clustered"/>
        <c:varyColors val="0"/>
        <c:ser>
          <c:idx val="0"/>
          <c:order val="0"/>
          <c:tx>
            <c:strRef>
              <c:f>'3-JUL'!$D$2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'3-JUL'!$B$3:$B$10</c:f>
              <c:numCache>
                <c:formatCode>m/d/yyyy</c:formatCode>
                <c:ptCount val="8"/>
                <c:pt idx="0">
                  <c:v>45842</c:v>
                </c:pt>
                <c:pt idx="1">
                  <c:v>45849</c:v>
                </c:pt>
                <c:pt idx="2">
                  <c:v>45856</c:v>
                </c:pt>
              </c:numCache>
            </c:numRef>
          </c:cat>
          <c:val>
            <c:numRef>
              <c:f>'3-JUL'!$D$3:$D$10</c:f>
              <c:numCache>
                <c:formatCode>#,##0</c:formatCode>
                <c:ptCount val="8"/>
                <c:pt idx="0">
                  <c:v>0</c:v>
                </c:pt>
                <c:pt idx="1">
                  <c:v>0</c:v>
                </c:pt>
                <c:pt idx="2">
                  <c:v>0</c:v>
                </c:pt>
              </c:numCache>
            </c:numRef>
          </c:val>
          <c:extLst>
            <c:ext xmlns:c16="http://schemas.microsoft.com/office/drawing/2014/chart" uri="{C3380CC4-5D6E-409C-BE32-E72D297353CC}">
              <c16:uniqueId val="{00000000-6395-4697-BA5C-717A7B87BF63}"/>
            </c:ext>
          </c:extLst>
        </c:ser>
        <c:dLbls>
          <c:showLegendKey val="0"/>
          <c:showVal val="0"/>
          <c:showCatName val="0"/>
          <c:showSerName val="0"/>
          <c:showPercent val="0"/>
          <c:showBubbleSize val="0"/>
        </c:dLbls>
        <c:gapWidth val="150"/>
        <c:axId val="138182016"/>
        <c:axId val="138204288"/>
      </c:barChart>
      <c:dateAx>
        <c:axId val="138182016"/>
        <c:scaling>
          <c:orientation val="minMax"/>
        </c:scaling>
        <c:delete val="0"/>
        <c:axPos val="b"/>
        <c:numFmt formatCode="m/d/yyyy" sourceLinked="1"/>
        <c:majorTickMark val="out"/>
        <c:minorTickMark val="none"/>
        <c:tickLblPos val="nextTo"/>
        <c:crossAx val="138204288"/>
        <c:crosses val="autoZero"/>
        <c:auto val="1"/>
        <c:lblOffset val="100"/>
        <c:baseTimeUnit val="days"/>
      </c:dateAx>
      <c:valAx>
        <c:axId val="138204288"/>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8182016"/>
        <c:crosses val="autoZero"/>
        <c:crossBetween val="between"/>
      </c:valAx>
    </c:plotArea>
    <c:plotVisOnly val="1"/>
    <c:dispBlanksAs val="gap"/>
    <c:showDLblsOverMax val="0"/>
  </c:chart>
  <c:spPr>
    <a:ln>
      <a:solidFill>
        <a:schemeClr val="tx1"/>
      </a:solidFill>
    </a:ln>
  </c:spPr>
  <c:printSettings>
    <c:headerFooter/>
    <c:pageMargins b="0.75000000000000677" l="0.70000000000000062" r="0.70000000000000062" t="0.75000000000000677"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JULIO</a:t>
            </a:r>
          </a:p>
        </c:rich>
      </c:tx>
      <c:overlay val="0"/>
    </c:title>
    <c:autoTitleDeleted val="0"/>
    <c:plotArea>
      <c:layout/>
      <c:barChart>
        <c:barDir val="col"/>
        <c:grouping val="clustered"/>
        <c:varyColors val="0"/>
        <c:ser>
          <c:idx val="0"/>
          <c:order val="0"/>
          <c:tx>
            <c:strRef>
              <c:f>'4-JUL'!$D$2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'4-JUL'!$B$3:$B$10</c:f>
              <c:numCache>
                <c:formatCode>m/d/yyyy</c:formatCode>
                <c:ptCount val="8"/>
                <c:pt idx="0">
                  <c:v>45842</c:v>
                </c:pt>
                <c:pt idx="1">
                  <c:v>45849</c:v>
                </c:pt>
                <c:pt idx="2">
                  <c:v>45856</c:v>
                </c:pt>
                <c:pt idx="3">
                  <c:v>45863</c:v>
                </c:pt>
              </c:numCache>
            </c:numRef>
          </c:cat>
          <c:val>
            <c:numRef>
              <c:f>'4-JUL'!$D$3:$D$10</c:f>
              <c:numCache>
                <c:formatCode>#,##0</c:formatCode>
                <c:ptCount val="8"/>
                <c:pt idx="0">
                  <c:v>0</c:v>
                </c:pt>
                <c:pt idx="1">
                  <c:v>0</c:v>
                </c:pt>
                <c:pt idx="2">
                  <c:v>0</c:v>
                </c:pt>
                <c:pt idx="3">
                  <c:v>0</c:v>
                </c:pt>
              </c:numCache>
            </c:numRef>
          </c:val>
          <c:extLst>
            <c:ext xmlns:c16="http://schemas.microsoft.com/office/drawing/2014/chart" uri="{C3380CC4-5D6E-409C-BE32-E72D297353CC}">
              <c16:uniqueId val="{00000000-5B2B-4C06-9E12-AB39A3374B5D}"/>
            </c:ext>
          </c:extLst>
        </c:ser>
        <c:dLbls>
          <c:showLegendKey val="0"/>
          <c:showVal val="0"/>
          <c:showCatName val="0"/>
          <c:showSerName val="0"/>
          <c:showPercent val="0"/>
          <c:showBubbleSize val="0"/>
        </c:dLbls>
        <c:gapWidth val="150"/>
        <c:axId val="137387008"/>
        <c:axId val="137388800"/>
      </c:barChart>
      <c:dateAx>
        <c:axId val="137387008"/>
        <c:scaling>
          <c:orientation val="minMax"/>
        </c:scaling>
        <c:delete val="0"/>
        <c:axPos val="b"/>
        <c:numFmt formatCode="m/d/yyyy" sourceLinked="1"/>
        <c:majorTickMark val="out"/>
        <c:minorTickMark val="none"/>
        <c:tickLblPos val="nextTo"/>
        <c:crossAx val="137388800"/>
        <c:crosses val="autoZero"/>
        <c:auto val="1"/>
        <c:lblOffset val="100"/>
        <c:baseTimeUnit val="days"/>
      </c:dateAx>
      <c:valAx>
        <c:axId val="137388800"/>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7387008"/>
        <c:crosses val="autoZero"/>
        <c:crossBetween val="between"/>
      </c:valAx>
    </c:plotArea>
    <c:plotVisOnly val="1"/>
    <c:dispBlanksAs val="gap"/>
    <c:showDLblsOverMax val="0"/>
  </c:chart>
  <c:spPr>
    <a:ln>
      <a:solidFill>
        <a:schemeClr val="tx1"/>
      </a:solidFill>
    </a:ln>
  </c:spPr>
  <c:printSettings>
    <c:headerFooter/>
    <c:pageMargins b="0.75000000000000699" l="0.70000000000000062" r="0.70000000000000062" t="0.75000000000000699"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AGOSTO</a:t>
            </a:r>
          </a:p>
        </c:rich>
      </c:tx>
      <c:overlay val="0"/>
    </c:title>
    <c:autoTitleDeleted val="0"/>
    <c:plotArea>
      <c:layout/>
      <c:barChart>
        <c:barDir val="col"/>
        <c:grouping val="clustered"/>
        <c:varyColors val="0"/>
        <c:ser>
          <c:idx val="0"/>
          <c:order val="0"/>
          <c:tx>
            <c:strRef>
              <c:f>'1-AGO'!$D$2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'1-AGO'!$B$3:$B$10</c:f>
              <c:numCache>
                <c:formatCode>m/d/yyyy</c:formatCode>
                <c:ptCount val="8"/>
                <c:pt idx="0">
                  <c:v>45870</c:v>
                </c:pt>
              </c:numCache>
            </c:numRef>
          </c:cat>
          <c:val>
            <c:numRef>
              <c:f>'1-AGO'!$D$3:$D$10</c:f>
              <c:numCache>
                <c:formatCode>#,##0</c:formatCode>
                <c:ptCount val="8"/>
                <c:pt idx="0">
                  <c:v>0</c:v>
                </c:pt>
              </c:numCache>
            </c:numRef>
          </c:val>
          <c:extLst>
            <c:ext xmlns:c16="http://schemas.microsoft.com/office/drawing/2014/chart" uri="{C3380CC4-5D6E-409C-BE32-E72D297353CC}">
              <c16:uniqueId val="{00000000-6512-4317-9CE2-E68C09646B9F}"/>
            </c:ext>
          </c:extLst>
        </c:ser>
        <c:dLbls>
          <c:showLegendKey val="0"/>
          <c:showVal val="0"/>
          <c:showCatName val="0"/>
          <c:showSerName val="0"/>
          <c:showPercent val="0"/>
          <c:showBubbleSize val="0"/>
        </c:dLbls>
        <c:gapWidth val="150"/>
        <c:axId val="137341568"/>
        <c:axId val="137347456"/>
      </c:barChart>
      <c:dateAx>
        <c:axId val="137341568"/>
        <c:scaling>
          <c:orientation val="minMax"/>
        </c:scaling>
        <c:delete val="0"/>
        <c:axPos val="b"/>
        <c:numFmt formatCode="m/d/yyyy" sourceLinked="1"/>
        <c:majorTickMark val="out"/>
        <c:minorTickMark val="none"/>
        <c:tickLblPos val="nextTo"/>
        <c:crossAx val="137347456"/>
        <c:crosses val="autoZero"/>
        <c:auto val="1"/>
        <c:lblOffset val="100"/>
        <c:baseTimeUnit val="days"/>
      </c:dateAx>
      <c:valAx>
        <c:axId val="137347456"/>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7341568"/>
        <c:crosses val="autoZero"/>
        <c:crossBetween val="between"/>
      </c:valAx>
    </c:plotArea>
    <c:plotVisOnly val="1"/>
    <c:dispBlanksAs val="gap"/>
    <c:showDLblsOverMax val="0"/>
  </c:chart>
  <c:spPr>
    <a:ln>
      <a:solidFill>
        <a:schemeClr val="tx1"/>
      </a:solidFill>
    </a:ln>
  </c:spPr>
  <c:printSettings>
    <c:headerFooter/>
    <c:pageMargins b="0.75000000000000722" l="0.70000000000000062" r="0.70000000000000062" t="0.75000000000000722"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AGOSTO</a:t>
            </a:r>
          </a:p>
        </c:rich>
      </c:tx>
      <c:overlay val="0"/>
    </c:title>
    <c:autoTitleDeleted val="0"/>
    <c:plotArea>
      <c:layout/>
      <c:barChart>
        <c:barDir val="col"/>
        <c:grouping val="clustered"/>
        <c:varyColors val="0"/>
        <c:ser>
          <c:idx val="0"/>
          <c:order val="0"/>
          <c:tx>
            <c:strRef>
              <c:f>'2-AGO'!$D$2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'2-AGO'!$B$3:$B$10</c:f>
              <c:numCache>
                <c:formatCode>m/d/yyyy</c:formatCode>
                <c:ptCount val="8"/>
                <c:pt idx="0">
                  <c:v>45870</c:v>
                </c:pt>
                <c:pt idx="1">
                  <c:v>45877</c:v>
                </c:pt>
              </c:numCache>
            </c:numRef>
          </c:cat>
          <c:val>
            <c:numRef>
              <c:f>'2-AGO'!$D$3:$D$10</c:f>
              <c:numCache>
                <c:formatCode>#,##0</c:formatCode>
                <c:ptCount val="8"/>
                <c:pt idx="0">
                  <c:v>0</c:v>
                </c:pt>
                <c:pt idx="1">
                  <c:v>0</c:v>
                </c:pt>
              </c:numCache>
            </c:numRef>
          </c:val>
          <c:extLst>
            <c:ext xmlns:c16="http://schemas.microsoft.com/office/drawing/2014/chart" uri="{C3380CC4-5D6E-409C-BE32-E72D297353CC}">
              <c16:uniqueId val="{00000000-FF7D-46AA-BE2F-215AADFDF639}"/>
            </c:ext>
          </c:extLst>
        </c:ser>
        <c:dLbls>
          <c:showLegendKey val="0"/>
          <c:showVal val="0"/>
          <c:showCatName val="0"/>
          <c:showSerName val="0"/>
          <c:showPercent val="0"/>
          <c:showBubbleSize val="0"/>
        </c:dLbls>
        <c:gapWidth val="150"/>
        <c:axId val="138234496"/>
        <c:axId val="138236288"/>
      </c:barChart>
      <c:dateAx>
        <c:axId val="138234496"/>
        <c:scaling>
          <c:orientation val="minMax"/>
        </c:scaling>
        <c:delete val="0"/>
        <c:axPos val="b"/>
        <c:numFmt formatCode="m/d/yyyy" sourceLinked="1"/>
        <c:majorTickMark val="out"/>
        <c:minorTickMark val="none"/>
        <c:tickLblPos val="nextTo"/>
        <c:crossAx val="138236288"/>
        <c:crosses val="autoZero"/>
        <c:auto val="1"/>
        <c:lblOffset val="100"/>
        <c:baseTimeUnit val="days"/>
      </c:dateAx>
      <c:valAx>
        <c:axId val="138236288"/>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8234496"/>
        <c:crosses val="autoZero"/>
        <c:crossBetween val="between"/>
      </c:valAx>
    </c:plotArea>
    <c:plotVisOnly val="1"/>
    <c:dispBlanksAs val="gap"/>
    <c:showDLblsOverMax val="0"/>
  </c:chart>
  <c:spPr>
    <a:ln>
      <a:solidFill>
        <a:schemeClr val="tx1"/>
      </a:solidFill>
    </a:ln>
  </c:spPr>
  <c:printSettings>
    <c:headerFooter/>
    <c:pageMargins b="0.75000000000000744" l="0.70000000000000062" r="0.70000000000000062" t="0.75000000000000744"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AGOSTO</a:t>
            </a:r>
          </a:p>
        </c:rich>
      </c:tx>
      <c:overlay val="0"/>
    </c:title>
    <c:autoTitleDeleted val="0"/>
    <c:plotArea>
      <c:layout/>
      <c:barChart>
        <c:barDir val="col"/>
        <c:grouping val="clustered"/>
        <c:varyColors val="0"/>
        <c:ser>
          <c:idx val="0"/>
          <c:order val="0"/>
          <c:tx>
            <c:strRef>
              <c:f>'3-AGO'!$D$2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'3-AGO'!$B$3:$B$10</c:f>
              <c:numCache>
                <c:formatCode>m/d/yyyy</c:formatCode>
                <c:ptCount val="8"/>
                <c:pt idx="0">
                  <c:v>45870</c:v>
                </c:pt>
                <c:pt idx="1">
                  <c:v>45877</c:v>
                </c:pt>
                <c:pt idx="2">
                  <c:v>45883</c:v>
                </c:pt>
              </c:numCache>
            </c:numRef>
          </c:cat>
          <c:val>
            <c:numRef>
              <c:f>'3-AGO'!$D$3:$D$10</c:f>
              <c:numCache>
                <c:formatCode>#,##0</c:formatCode>
                <c:ptCount val="8"/>
                <c:pt idx="0">
                  <c:v>0</c:v>
                </c:pt>
                <c:pt idx="1">
                  <c:v>0</c:v>
                </c:pt>
                <c:pt idx="2">
                  <c:v>0</c:v>
                </c:pt>
              </c:numCache>
            </c:numRef>
          </c:val>
          <c:extLst>
            <c:ext xmlns:c16="http://schemas.microsoft.com/office/drawing/2014/chart" uri="{C3380CC4-5D6E-409C-BE32-E72D297353CC}">
              <c16:uniqueId val="{00000000-84D9-42CA-95F5-FB7A41306ABE}"/>
            </c:ext>
          </c:extLst>
        </c:ser>
        <c:dLbls>
          <c:showLegendKey val="0"/>
          <c:showVal val="0"/>
          <c:showCatName val="0"/>
          <c:showSerName val="0"/>
          <c:showPercent val="0"/>
          <c:showBubbleSize val="0"/>
        </c:dLbls>
        <c:gapWidth val="150"/>
        <c:axId val="138967680"/>
        <c:axId val="138994048"/>
      </c:barChart>
      <c:dateAx>
        <c:axId val="138967680"/>
        <c:scaling>
          <c:orientation val="minMax"/>
        </c:scaling>
        <c:delete val="0"/>
        <c:axPos val="b"/>
        <c:numFmt formatCode="m/d/yyyy" sourceLinked="1"/>
        <c:majorTickMark val="out"/>
        <c:minorTickMark val="none"/>
        <c:tickLblPos val="nextTo"/>
        <c:crossAx val="138994048"/>
        <c:crosses val="autoZero"/>
        <c:auto val="1"/>
        <c:lblOffset val="100"/>
        <c:baseTimeUnit val="days"/>
      </c:dateAx>
      <c:valAx>
        <c:axId val="138994048"/>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8967680"/>
        <c:crosses val="autoZero"/>
        <c:crossBetween val="between"/>
      </c:valAx>
    </c:plotArea>
    <c:plotVisOnly val="1"/>
    <c:dispBlanksAs val="gap"/>
    <c:showDLblsOverMax val="0"/>
  </c:chart>
  <c:spPr>
    <a:ln>
      <a:solidFill>
        <a:schemeClr val="tx1"/>
      </a:solidFill>
    </a:ln>
  </c:spPr>
  <c:printSettings>
    <c:headerFooter/>
    <c:pageMargins b="0.75000000000000766" l="0.70000000000000062" r="0.70000000000000062" t="0.75000000000000766"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AGOSTO</a:t>
            </a:r>
          </a:p>
        </c:rich>
      </c:tx>
      <c:overlay val="0"/>
    </c:title>
    <c:autoTitleDeleted val="0"/>
    <c:plotArea>
      <c:layout/>
      <c:barChart>
        <c:barDir val="col"/>
        <c:grouping val="clustered"/>
        <c:varyColors val="0"/>
        <c:ser>
          <c:idx val="0"/>
          <c:order val="0"/>
          <c:tx>
            <c:strRef>
              <c:f>'4-AGO'!$D$2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'4-AGO'!$B$3:$B$10</c:f>
              <c:numCache>
                <c:formatCode>m/d/yyyy</c:formatCode>
                <c:ptCount val="8"/>
                <c:pt idx="0">
                  <c:v>45870</c:v>
                </c:pt>
                <c:pt idx="1">
                  <c:v>45877</c:v>
                </c:pt>
                <c:pt idx="2">
                  <c:v>45883</c:v>
                </c:pt>
                <c:pt idx="3">
                  <c:v>45891</c:v>
                </c:pt>
              </c:numCache>
            </c:numRef>
          </c:cat>
          <c:val>
            <c:numRef>
              <c:f>'4-AGO'!$D$3:$D$10</c:f>
              <c:numCache>
                <c:formatCode>#,##0</c:formatCode>
                <c:ptCount val="8"/>
                <c:pt idx="0">
                  <c:v>0</c:v>
                </c:pt>
                <c:pt idx="1">
                  <c:v>0</c:v>
                </c:pt>
                <c:pt idx="2">
                  <c:v>0</c:v>
                </c:pt>
                <c:pt idx="3">
                  <c:v>0</c:v>
                </c:pt>
              </c:numCache>
            </c:numRef>
          </c:val>
          <c:extLst>
            <c:ext xmlns:c16="http://schemas.microsoft.com/office/drawing/2014/chart" uri="{C3380CC4-5D6E-409C-BE32-E72D297353CC}">
              <c16:uniqueId val="{00000000-B2AE-486B-9403-F19F81ED33E5}"/>
            </c:ext>
          </c:extLst>
        </c:ser>
        <c:dLbls>
          <c:showLegendKey val="0"/>
          <c:showVal val="0"/>
          <c:showCatName val="0"/>
          <c:showSerName val="0"/>
          <c:showPercent val="0"/>
          <c:showBubbleSize val="0"/>
        </c:dLbls>
        <c:gapWidth val="150"/>
        <c:axId val="143485568"/>
        <c:axId val="143491456"/>
      </c:barChart>
      <c:dateAx>
        <c:axId val="143485568"/>
        <c:scaling>
          <c:orientation val="minMax"/>
        </c:scaling>
        <c:delete val="0"/>
        <c:axPos val="b"/>
        <c:numFmt formatCode="m/d/yyyy" sourceLinked="1"/>
        <c:majorTickMark val="out"/>
        <c:minorTickMark val="none"/>
        <c:tickLblPos val="nextTo"/>
        <c:crossAx val="143491456"/>
        <c:crosses val="autoZero"/>
        <c:auto val="1"/>
        <c:lblOffset val="100"/>
        <c:baseTimeUnit val="days"/>
      </c:dateAx>
      <c:valAx>
        <c:axId val="143491456"/>
        <c:scaling>
          <c:orientation val="minMax"/>
        </c:scaling>
        <c:delete val="0"/>
        <c:axPos val="l"/>
        <c:majorGridlines/>
        <c:numFmt formatCode="#,##0" sourceLinked="1"/>
        <c:majorTickMark val="out"/>
        <c:minorTickMark val="none"/>
        <c:tickLblPos val="nextTo"/>
        <c:txPr>
          <a:bodyPr/>
          <a:lstStyle/>
          <a:p>
            <a:pPr>
              <a:defRPr sz="1000"/>
            </a:pPr>
            <a:endParaRPr lang="es-CR"/>
          </a:p>
        </c:txPr>
        <c:crossAx val="143485568"/>
        <c:crosses val="autoZero"/>
        <c:crossBetween val="between"/>
      </c:valAx>
    </c:plotArea>
    <c:plotVisOnly val="1"/>
    <c:dispBlanksAs val="gap"/>
    <c:showDLblsOverMax val="0"/>
  </c:chart>
  <c:spPr>
    <a:ln>
      <a:solidFill>
        <a:schemeClr val="tx1"/>
      </a:solidFill>
    </a:ln>
  </c:spPr>
  <c:printSettings>
    <c:headerFooter/>
    <c:pageMargins b="0.75000000000000788" l="0.70000000000000062" r="0.70000000000000062" t="0.75000000000000788"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AGOSTO</a:t>
            </a:r>
          </a:p>
        </c:rich>
      </c:tx>
      <c:overlay val="0"/>
    </c:title>
    <c:autoTitleDeleted val="0"/>
    <c:plotArea>
      <c:layout/>
      <c:barChart>
        <c:barDir val="col"/>
        <c:grouping val="clustered"/>
        <c:varyColors val="0"/>
        <c:ser>
          <c:idx val="0"/>
          <c:order val="0"/>
          <c:tx>
            <c:strRef>
              <c:f>'5-AGO'!$D$2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'5-AGO'!$B$3:$B$10</c:f>
              <c:numCache>
                <c:formatCode>m/d/yyyy</c:formatCode>
                <c:ptCount val="8"/>
                <c:pt idx="0">
                  <c:v>45870</c:v>
                </c:pt>
                <c:pt idx="1">
                  <c:v>45877</c:v>
                </c:pt>
                <c:pt idx="2">
                  <c:v>45883</c:v>
                </c:pt>
                <c:pt idx="3">
                  <c:v>45891</c:v>
                </c:pt>
                <c:pt idx="4">
                  <c:v>45898</c:v>
                </c:pt>
              </c:numCache>
            </c:numRef>
          </c:cat>
          <c:val>
            <c:numRef>
              <c:f>'5-AGO'!$D$3:$D$10</c:f>
              <c:numCache>
                <c:formatCode>#,##0</c:formatCode>
                <c:ptCount val="8"/>
                <c:pt idx="0">
                  <c:v>0</c:v>
                </c:pt>
                <c:pt idx="1">
                  <c:v>0</c:v>
                </c:pt>
                <c:pt idx="2">
                  <c:v>0</c:v>
                </c:pt>
                <c:pt idx="3">
                  <c:v>0</c:v>
                </c:pt>
                <c:pt idx="4">
                  <c:v>0</c:v>
                </c:pt>
              </c:numCache>
            </c:numRef>
          </c:val>
          <c:extLst>
            <c:ext xmlns:c16="http://schemas.microsoft.com/office/drawing/2014/chart" uri="{C3380CC4-5D6E-409C-BE32-E72D297353CC}">
              <c16:uniqueId val="{00000000-0012-4545-B45A-556FD9A25A4A}"/>
            </c:ext>
          </c:extLst>
        </c:ser>
        <c:dLbls>
          <c:showLegendKey val="0"/>
          <c:showVal val="0"/>
          <c:showCatName val="0"/>
          <c:showSerName val="0"/>
          <c:showPercent val="0"/>
          <c:showBubbleSize val="0"/>
        </c:dLbls>
        <c:gapWidth val="150"/>
        <c:axId val="143485568"/>
        <c:axId val="143491456"/>
      </c:barChart>
      <c:dateAx>
        <c:axId val="143485568"/>
        <c:scaling>
          <c:orientation val="minMax"/>
        </c:scaling>
        <c:delete val="0"/>
        <c:axPos val="b"/>
        <c:numFmt formatCode="m/d/yyyy" sourceLinked="1"/>
        <c:majorTickMark val="out"/>
        <c:minorTickMark val="none"/>
        <c:tickLblPos val="nextTo"/>
        <c:crossAx val="143491456"/>
        <c:crosses val="autoZero"/>
        <c:auto val="1"/>
        <c:lblOffset val="100"/>
        <c:baseTimeUnit val="days"/>
      </c:dateAx>
      <c:valAx>
        <c:axId val="143491456"/>
        <c:scaling>
          <c:orientation val="minMax"/>
        </c:scaling>
        <c:delete val="0"/>
        <c:axPos val="l"/>
        <c:majorGridlines/>
        <c:numFmt formatCode="#,##0" sourceLinked="1"/>
        <c:majorTickMark val="out"/>
        <c:minorTickMark val="none"/>
        <c:tickLblPos val="nextTo"/>
        <c:txPr>
          <a:bodyPr/>
          <a:lstStyle/>
          <a:p>
            <a:pPr>
              <a:defRPr sz="1000"/>
            </a:pPr>
            <a:endParaRPr lang="es-CR"/>
          </a:p>
        </c:txPr>
        <c:crossAx val="143485568"/>
        <c:crosses val="autoZero"/>
        <c:crossBetween val="between"/>
      </c:valAx>
    </c:plotArea>
    <c:plotVisOnly val="1"/>
    <c:dispBlanksAs val="gap"/>
    <c:showDLblsOverMax val="0"/>
  </c:chart>
  <c:spPr>
    <a:ln>
      <a:solidFill>
        <a:schemeClr val="tx1"/>
      </a:solidFill>
    </a:ln>
  </c:spPr>
  <c:printSettings>
    <c:headerFooter/>
    <c:pageMargins b="0.75000000000000788" l="0.70000000000000062" r="0.70000000000000062" t="0.750000000000007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ENERO</a:t>
            </a:r>
          </a:p>
        </c:rich>
      </c:tx>
      <c:overlay val="0"/>
    </c:title>
    <c:autoTitleDeleted val="0"/>
    <c:plotArea>
      <c:layout/>
      <c:barChart>
        <c:barDir val="col"/>
        <c:grouping val="clustered"/>
        <c:varyColors val="0"/>
        <c:ser>
          <c:idx val="0"/>
          <c:order val="0"/>
          <c:tx>
            <c:strRef>
              <c:f>'4-ENE'!$D$2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'4-ENE'!$B$3:$B$10</c:f>
              <c:numCache>
                <c:formatCode>m/d/yyyy</c:formatCode>
                <c:ptCount val="8"/>
                <c:pt idx="0">
                  <c:v>45660</c:v>
                </c:pt>
                <c:pt idx="1">
                  <c:v>45667</c:v>
                </c:pt>
                <c:pt idx="2">
                  <c:v>45674</c:v>
                </c:pt>
                <c:pt idx="3">
                  <c:v>45681</c:v>
                </c:pt>
              </c:numCache>
            </c:numRef>
          </c:cat>
          <c:val>
            <c:numRef>
              <c:f>'4-ENE'!$D$3:$D$10</c:f>
              <c:numCache>
                <c:formatCode>#,##0</c:formatCode>
                <c:ptCount val="8"/>
                <c:pt idx="0">
                  <c:v>0</c:v>
                </c:pt>
                <c:pt idx="1">
                  <c:v>0</c:v>
                </c:pt>
                <c:pt idx="2">
                  <c:v>0</c:v>
                </c:pt>
                <c:pt idx="3">
                  <c:v>0</c:v>
                </c:pt>
              </c:numCache>
            </c:numRef>
          </c:val>
          <c:extLst>
            <c:ext xmlns:c16="http://schemas.microsoft.com/office/drawing/2014/chart" uri="{C3380CC4-5D6E-409C-BE32-E72D297353CC}">
              <c16:uniqueId val="{00000000-6858-4227-B647-3AAC701B6E3D}"/>
            </c:ext>
          </c:extLst>
        </c:ser>
        <c:dLbls>
          <c:showLegendKey val="0"/>
          <c:showVal val="0"/>
          <c:showCatName val="0"/>
          <c:showSerName val="0"/>
          <c:showPercent val="0"/>
          <c:showBubbleSize val="0"/>
        </c:dLbls>
        <c:gapWidth val="150"/>
        <c:axId val="108042112"/>
        <c:axId val="108043648"/>
      </c:barChart>
      <c:dateAx>
        <c:axId val="108042112"/>
        <c:scaling>
          <c:orientation val="minMax"/>
        </c:scaling>
        <c:delete val="0"/>
        <c:axPos val="b"/>
        <c:numFmt formatCode="m/d/yyyy" sourceLinked="1"/>
        <c:majorTickMark val="out"/>
        <c:minorTickMark val="none"/>
        <c:tickLblPos val="nextTo"/>
        <c:crossAx val="108043648"/>
        <c:crosses val="autoZero"/>
        <c:auto val="1"/>
        <c:lblOffset val="100"/>
        <c:baseTimeUnit val="days"/>
      </c:dateAx>
      <c:valAx>
        <c:axId val="108043648"/>
        <c:scaling>
          <c:orientation val="minMax"/>
        </c:scaling>
        <c:delete val="0"/>
        <c:axPos val="l"/>
        <c:majorGridlines/>
        <c:numFmt formatCode="#,##0" sourceLinked="1"/>
        <c:majorTickMark val="out"/>
        <c:minorTickMark val="none"/>
        <c:tickLblPos val="nextTo"/>
        <c:txPr>
          <a:bodyPr/>
          <a:lstStyle/>
          <a:p>
            <a:pPr>
              <a:defRPr sz="1000"/>
            </a:pPr>
            <a:endParaRPr lang="es-CR"/>
          </a:p>
        </c:txPr>
        <c:crossAx val="108042112"/>
        <c:crosses val="autoZero"/>
        <c:crossBetween val="between"/>
      </c:valAx>
    </c:plotArea>
    <c:plotVisOnly val="1"/>
    <c:dispBlanksAs val="gap"/>
    <c:showDLblsOverMax val="0"/>
  </c:chart>
  <c:spPr>
    <a:ln>
      <a:solidFill>
        <a:schemeClr val="tx1"/>
      </a:solidFill>
    </a:ln>
  </c:spPr>
  <c:printSettings>
    <c:headerFooter/>
    <c:pageMargins b="0.75000000000000167" l="0.70000000000000062" r="0.70000000000000062" t="0.75000000000000167"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SEPTIEMBRE</a:t>
            </a:r>
          </a:p>
        </c:rich>
      </c:tx>
      <c:overlay val="0"/>
    </c:title>
    <c:autoTitleDeleted val="0"/>
    <c:plotArea>
      <c:layout/>
      <c:barChart>
        <c:barDir val="col"/>
        <c:grouping val="clustered"/>
        <c:varyColors val="0"/>
        <c:ser>
          <c:idx val="0"/>
          <c:order val="0"/>
          <c:tx>
            <c:strRef>
              <c:f>'1-SEP'!$D$2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'1-SEP'!$B$3:$B$10</c:f>
              <c:numCache>
                <c:formatCode>m/d/yyyy</c:formatCode>
                <c:ptCount val="8"/>
                <c:pt idx="0">
                  <c:v>45905</c:v>
                </c:pt>
              </c:numCache>
            </c:numRef>
          </c:cat>
          <c:val>
            <c:numRef>
              <c:f>'1-SEP'!$D$3:$D$10</c:f>
              <c:numCache>
                <c:formatCode>#,##0</c:formatCode>
                <c:ptCount val="8"/>
                <c:pt idx="0">
                  <c:v>0</c:v>
                </c:pt>
              </c:numCache>
            </c:numRef>
          </c:val>
          <c:extLst>
            <c:ext xmlns:c16="http://schemas.microsoft.com/office/drawing/2014/chart" uri="{C3380CC4-5D6E-409C-BE32-E72D297353CC}">
              <c16:uniqueId val="{00000000-2365-4EF6-8EFD-C4DA32392B24}"/>
            </c:ext>
          </c:extLst>
        </c:ser>
        <c:dLbls>
          <c:showLegendKey val="0"/>
          <c:showVal val="0"/>
          <c:showCatName val="0"/>
          <c:showSerName val="0"/>
          <c:showPercent val="0"/>
          <c:showBubbleSize val="0"/>
        </c:dLbls>
        <c:gapWidth val="150"/>
        <c:axId val="138511104"/>
        <c:axId val="138512640"/>
      </c:barChart>
      <c:dateAx>
        <c:axId val="138511104"/>
        <c:scaling>
          <c:orientation val="minMax"/>
        </c:scaling>
        <c:delete val="0"/>
        <c:axPos val="b"/>
        <c:numFmt formatCode="m/d/yyyy" sourceLinked="1"/>
        <c:majorTickMark val="out"/>
        <c:minorTickMark val="none"/>
        <c:tickLblPos val="nextTo"/>
        <c:crossAx val="138512640"/>
        <c:crosses val="autoZero"/>
        <c:auto val="1"/>
        <c:lblOffset val="100"/>
        <c:baseTimeUnit val="days"/>
      </c:dateAx>
      <c:valAx>
        <c:axId val="138512640"/>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8511104"/>
        <c:crosses val="autoZero"/>
        <c:crossBetween val="between"/>
      </c:valAx>
    </c:plotArea>
    <c:plotVisOnly val="1"/>
    <c:dispBlanksAs val="gap"/>
    <c:showDLblsOverMax val="0"/>
  </c:chart>
  <c:spPr>
    <a:ln>
      <a:solidFill>
        <a:schemeClr val="tx1"/>
      </a:solidFill>
    </a:ln>
  </c:spPr>
  <c:printSettings>
    <c:headerFooter/>
    <c:pageMargins b="0.7500000000000081" l="0.70000000000000062" r="0.70000000000000062" t="0.7500000000000081"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SEPTIEMBRE</a:t>
            </a:r>
          </a:p>
        </c:rich>
      </c:tx>
      <c:overlay val="0"/>
    </c:title>
    <c:autoTitleDeleted val="0"/>
    <c:plotArea>
      <c:layout/>
      <c:barChart>
        <c:barDir val="col"/>
        <c:grouping val="clustered"/>
        <c:varyColors val="0"/>
        <c:ser>
          <c:idx val="0"/>
          <c:order val="0"/>
          <c:tx>
            <c:strRef>
              <c:f>'2-SEP'!$D$2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'2-SEP'!$B$3:$B$10</c:f>
              <c:numCache>
                <c:formatCode>m/d/yyyy</c:formatCode>
                <c:ptCount val="8"/>
                <c:pt idx="0">
                  <c:v>45905</c:v>
                </c:pt>
                <c:pt idx="1">
                  <c:v>45912</c:v>
                </c:pt>
              </c:numCache>
            </c:numRef>
          </c:cat>
          <c:val>
            <c:numRef>
              <c:f>'2-SEP'!$D$3:$D$10</c:f>
              <c:numCache>
                <c:formatCode>#,##0</c:formatCode>
                <c:ptCount val="8"/>
                <c:pt idx="0">
                  <c:v>0</c:v>
                </c:pt>
                <c:pt idx="1">
                  <c:v>0</c:v>
                </c:pt>
              </c:numCache>
            </c:numRef>
          </c:val>
          <c:extLst>
            <c:ext xmlns:c16="http://schemas.microsoft.com/office/drawing/2014/chart" uri="{C3380CC4-5D6E-409C-BE32-E72D297353CC}">
              <c16:uniqueId val="{00000000-95C8-4937-B390-BACA06176DF3}"/>
            </c:ext>
          </c:extLst>
        </c:ser>
        <c:dLbls>
          <c:showLegendKey val="0"/>
          <c:showVal val="0"/>
          <c:showCatName val="0"/>
          <c:showSerName val="0"/>
          <c:showPercent val="0"/>
          <c:showBubbleSize val="0"/>
        </c:dLbls>
        <c:gapWidth val="150"/>
        <c:axId val="24257280"/>
        <c:axId val="24258816"/>
      </c:barChart>
      <c:dateAx>
        <c:axId val="24257280"/>
        <c:scaling>
          <c:orientation val="minMax"/>
        </c:scaling>
        <c:delete val="0"/>
        <c:axPos val="b"/>
        <c:numFmt formatCode="m/d/yyyy" sourceLinked="1"/>
        <c:majorTickMark val="out"/>
        <c:minorTickMark val="none"/>
        <c:tickLblPos val="nextTo"/>
        <c:crossAx val="24258816"/>
        <c:crosses val="autoZero"/>
        <c:auto val="1"/>
        <c:lblOffset val="100"/>
        <c:baseTimeUnit val="days"/>
      </c:dateAx>
      <c:valAx>
        <c:axId val="24258816"/>
        <c:scaling>
          <c:orientation val="minMax"/>
        </c:scaling>
        <c:delete val="0"/>
        <c:axPos val="l"/>
        <c:majorGridlines/>
        <c:numFmt formatCode="#,##0" sourceLinked="1"/>
        <c:majorTickMark val="out"/>
        <c:minorTickMark val="none"/>
        <c:tickLblPos val="nextTo"/>
        <c:txPr>
          <a:bodyPr/>
          <a:lstStyle/>
          <a:p>
            <a:pPr>
              <a:defRPr sz="1000"/>
            </a:pPr>
            <a:endParaRPr lang="es-CR"/>
          </a:p>
        </c:txPr>
        <c:crossAx val="24257280"/>
        <c:crosses val="autoZero"/>
        <c:crossBetween val="between"/>
      </c:valAx>
    </c:plotArea>
    <c:plotVisOnly val="1"/>
    <c:dispBlanksAs val="gap"/>
    <c:showDLblsOverMax val="0"/>
  </c:chart>
  <c:spPr>
    <a:ln>
      <a:solidFill>
        <a:schemeClr val="tx1"/>
      </a:solidFill>
    </a:ln>
  </c:spPr>
  <c:printSettings>
    <c:headerFooter/>
    <c:pageMargins b="0.75000000000000833" l="0.70000000000000062" r="0.70000000000000062" t="0.75000000000000833"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SEPTIEMBRE</a:t>
            </a:r>
          </a:p>
        </c:rich>
      </c:tx>
      <c:overlay val="0"/>
    </c:title>
    <c:autoTitleDeleted val="0"/>
    <c:plotArea>
      <c:layout/>
      <c:barChart>
        <c:barDir val="col"/>
        <c:grouping val="clustered"/>
        <c:varyColors val="0"/>
        <c:ser>
          <c:idx val="0"/>
          <c:order val="0"/>
          <c:tx>
            <c:strRef>
              <c:f>'3-SEP'!$D$2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'3-SEP'!$B$3:$B$10</c:f>
              <c:numCache>
                <c:formatCode>m/d/yyyy</c:formatCode>
                <c:ptCount val="8"/>
                <c:pt idx="0">
                  <c:v>45905</c:v>
                </c:pt>
                <c:pt idx="1">
                  <c:v>45912</c:v>
                </c:pt>
                <c:pt idx="2">
                  <c:v>45919</c:v>
                </c:pt>
              </c:numCache>
            </c:numRef>
          </c:cat>
          <c:val>
            <c:numRef>
              <c:f>'3-SEP'!$D$3:$D$10</c:f>
              <c:numCache>
                <c:formatCode>#,##0</c:formatCode>
                <c:ptCount val="8"/>
                <c:pt idx="0">
                  <c:v>0</c:v>
                </c:pt>
                <c:pt idx="1">
                  <c:v>0</c:v>
                </c:pt>
                <c:pt idx="2">
                  <c:v>0</c:v>
                </c:pt>
              </c:numCache>
            </c:numRef>
          </c:val>
          <c:extLst>
            <c:ext xmlns:c16="http://schemas.microsoft.com/office/drawing/2014/chart" uri="{C3380CC4-5D6E-409C-BE32-E72D297353CC}">
              <c16:uniqueId val="{00000000-0899-4DEE-8B26-C9FB62A1739F}"/>
            </c:ext>
          </c:extLst>
        </c:ser>
        <c:dLbls>
          <c:showLegendKey val="0"/>
          <c:showVal val="0"/>
          <c:showCatName val="0"/>
          <c:showSerName val="0"/>
          <c:showPercent val="0"/>
          <c:showBubbleSize val="0"/>
        </c:dLbls>
        <c:gapWidth val="150"/>
        <c:axId val="24228608"/>
        <c:axId val="24230144"/>
      </c:barChart>
      <c:dateAx>
        <c:axId val="24228608"/>
        <c:scaling>
          <c:orientation val="minMax"/>
        </c:scaling>
        <c:delete val="0"/>
        <c:axPos val="b"/>
        <c:numFmt formatCode="m/d/yyyy" sourceLinked="1"/>
        <c:majorTickMark val="out"/>
        <c:minorTickMark val="none"/>
        <c:tickLblPos val="nextTo"/>
        <c:crossAx val="24230144"/>
        <c:crosses val="autoZero"/>
        <c:auto val="1"/>
        <c:lblOffset val="100"/>
        <c:baseTimeUnit val="days"/>
      </c:dateAx>
      <c:valAx>
        <c:axId val="24230144"/>
        <c:scaling>
          <c:orientation val="minMax"/>
        </c:scaling>
        <c:delete val="0"/>
        <c:axPos val="l"/>
        <c:majorGridlines/>
        <c:numFmt formatCode="#,##0" sourceLinked="1"/>
        <c:majorTickMark val="out"/>
        <c:minorTickMark val="none"/>
        <c:tickLblPos val="nextTo"/>
        <c:txPr>
          <a:bodyPr/>
          <a:lstStyle/>
          <a:p>
            <a:pPr>
              <a:defRPr sz="1000"/>
            </a:pPr>
            <a:endParaRPr lang="es-CR"/>
          </a:p>
        </c:txPr>
        <c:crossAx val="24228608"/>
        <c:crosses val="autoZero"/>
        <c:crossBetween val="between"/>
      </c:valAx>
    </c:plotArea>
    <c:plotVisOnly val="1"/>
    <c:dispBlanksAs val="gap"/>
    <c:showDLblsOverMax val="0"/>
  </c:chart>
  <c:spPr>
    <a:ln>
      <a:solidFill>
        <a:schemeClr val="tx1"/>
      </a:solidFill>
    </a:ln>
  </c:spPr>
  <c:printSettings>
    <c:headerFooter/>
    <c:pageMargins b="0.75000000000000855" l="0.70000000000000062" r="0.70000000000000062" t="0.7500000000000085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SEPTIEMBRE</a:t>
            </a:r>
          </a:p>
        </c:rich>
      </c:tx>
      <c:overlay val="0"/>
    </c:title>
    <c:autoTitleDeleted val="0"/>
    <c:plotArea>
      <c:layout/>
      <c:barChart>
        <c:barDir val="col"/>
        <c:grouping val="clustered"/>
        <c:varyColors val="0"/>
        <c:ser>
          <c:idx val="0"/>
          <c:order val="0"/>
          <c:tx>
            <c:strRef>
              <c:f>'4-SEP'!$D$2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'4-SEP'!$B$3:$B$10</c:f>
              <c:numCache>
                <c:formatCode>m/d/yyyy</c:formatCode>
                <c:ptCount val="8"/>
                <c:pt idx="0">
                  <c:v>45905</c:v>
                </c:pt>
                <c:pt idx="1">
                  <c:v>45912</c:v>
                </c:pt>
                <c:pt idx="2">
                  <c:v>45919</c:v>
                </c:pt>
                <c:pt idx="3">
                  <c:v>45926</c:v>
                </c:pt>
              </c:numCache>
            </c:numRef>
          </c:cat>
          <c:val>
            <c:numRef>
              <c:f>'4-SEP'!$D$3:$D$10</c:f>
              <c:numCache>
                <c:formatCode>#,##0</c:formatCode>
                <c:ptCount val="8"/>
                <c:pt idx="0">
                  <c:v>0</c:v>
                </c:pt>
                <c:pt idx="1">
                  <c:v>0</c:v>
                </c:pt>
                <c:pt idx="2">
                  <c:v>0</c:v>
                </c:pt>
                <c:pt idx="3">
                  <c:v>0</c:v>
                </c:pt>
              </c:numCache>
            </c:numRef>
          </c:val>
          <c:extLst>
            <c:ext xmlns:c16="http://schemas.microsoft.com/office/drawing/2014/chart" uri="{C3380CC4-5D6E-409C-BE32-E72D297353CC}">
              <c16:uniqueId val="{00000000-1326-4EEC-9D54-1298100F35FF}"/>
            </c:ext>
          </c:extLst>
        </c:ser>
        <c:dLbls>
          <c:showLegendKey val="0"/>
          <c:showVal val="0"/>
          <c:showCatName val="0"/>
          <c:showSerName val="0"/>
          <c:showPercent val="0"/>
          <c:showBubbleSize val="0"/>
        </c:dLbls>
        <c:gapWidth val="150"/>
        <c:axId val="143418112"/>
        <c:axId val="143419648"/>
      </c:barChart>
      <c:dateAx>
        <c:axId val="143418112"/>
        <c:scaling>
          <c:orientation val="minMax"/>
        </c:scaling>
        <c:delete val="0"/>
        <c:axPos val="b"/>
        <c:numFmt formatCode="m/d/yyyy" sourceLinked="1"/>
        <c:majorTickMark val="out"/>
        <c:minorTickMark val="none"/>
        <c:tickLblPos val="nextTo"/>
        <c:crossAx val="143419648"/>
        <c:crosses val="autoZero"/>
        <c:auto val="1"/>
        <c:lblOffset val="100"/>
        <c:baseTimeUnit val="days"/>
      </c:dateAx>
      <c:valAx>
        <c:axId val="143419648"/>
        <c:scaling>
          <c:orientation val="minMax"/>
        </c:scaling>
        <c:delete val="0"/>
        <c:axPos val="l"/>
        <c:majorGridlines/>
        <c:numFmt formatCode="#,##0" sourceLinked="1"/>
        <c:majorTickMark val="out"/>
        <c:minorTickMark val="none"/>
        <c:tickLblPos val="nextTo"/>
        <c:txPr>
          <a:bodyPr/>
          <a:lstStyle/>
          <a:p>
            <a:pPr>
              <a:defRPr sz="1000"/>
            </a:pPr>
            <a:endParaRPr lang="es-CR"/>
          </a:p>
        </c:txPr>
        <c:crossAx val="143418112"/>
        <c:crosses val="autoZero"/>
        <c:crossBetween val="between"/>
      </c:valAx>
    </c:plotArea>
    <c:plotVisOnly val="1"/>
    <c:dispBlanksAs val="gap"/>
    <c:showDLblsOverMax val="0"/>
  </c:chart>
  <c:spPr>
    <a:ln>
      <a:solidFill>
        <a:schemeClr val="tx1"/>
      </a:solidFill>
    </a:ln>
  </c:spPr>
  <c:printSettings>
    <c:headerFooter/>
    <c:pageMargins b="0.75000000000000877" l="0.70000000000000062" r="0.70000000000000062" t="0.75000000000000877"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SEPTIEMBRE</a:t>
            </a:r>
          </a:p>
        </c:rich>
      </c:tx>
      <c:overlay val="0"/>
    </c:title>
    <c:autoTitleDeleted val="0"/>
    <c:plotArea>
      <c:layout/>
      <c:barChart>
        <c:barDir val="col"/>
        <c:grouping val="clustered"/>
        <c:varyColors val="0"/>
        <c:ser>
          <c:idx val="0"/>
          <c:order val="0"/>
          <c:tx>
            <c:strRef>
              <c:f>'5-SEP'!$D$2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'5-SEP'!$B$3:$B$10</c:f>
              <c:numCache>
                <c:formatCode>m/d/yyyy</c:formatCode>
                <c:ptCount val="8"/>
              </c:numCache>
            </c:numRef>
          </c:cat>
          <c:val>
            <c:numRef>
              <c:f>'5-SEP'!$D$3:$D$10</c:f>
              <c:numCache>
                <c:formatCode>#,##0</c:formatCode>
                <c:ptCount val="8"/>
                <c:pt idx="0">
                  <c:v>0</c:v>
                </c:pt>
                <c:pt idx="1">
                  <c:v>0</c:v>
                </c:pt>
                <c:pt idx="2">
                  <c:v>0</c:v>
                </c:pt>
              </c:numCache>
            </c:numRef>
          </c:val>
          <c:extLst>
            <c:ext xmlns:c16="http://schemas.microsoft.com/office/drawing/2014/chart" uri="{C3380CC4-5D6E-409C-BE32-E72D297353CC}">
              <c16:uniqueId val="{00000000-8DEF-46D8-8E25-FF373947B0D7}"/>
            </c:ext>
          </c:extLst>
        </c:ser>
        <c:dLbls>
          <c:showLegendKey val="0"/>
          <c:showVal val="0"/>
          <c:showCatName val="0"/>
          <c:showSerName val="0"/>
          <c:showPercent val="0"/>
          <c:showBubbleSize val="0"/>
        </c:dLbls>
        <c:gapWidth val="150"/>
        <c:axId val="143418112"/>
        <c:axId val="143419648"/>
      </c:barChart>
      <c:catAx>
        <c:axId val="143418112"/>
        <c:scaling>
          <c:orientation val="minMax"/>
        </c:scaling>
        <c:delete val="0"/>
        <c:axPos val="b"/>
        <c:numFmt formatCode="m/d/yyyy" sourceLinked="1"/>
        <c:majorTickMark val="out"/>
        <c:minorTickMark val="none"/>
        <c:tickLblPos val="nextTo"/>
        <c:crossAx val="143419648"/>
        <c:crosses val="autoZero"/>
        <c:auto val="1"/>
        <c:lblAlgn val="ctr"/>
        <c:lblOffset val="100"/>
        <c:noMultiLvlLbl val="1"/>
      </c:catAx>
      <c:valAx>
        <c:axId val="143419648"/>
        <c:scaling>
          <c:orientation val="minMax"/>
        </c:scaling>
        <c:delete val="0"/>
        <c:axPos val="l"/>
        <c:majorGridlines/>
        <c:numFmt formatCode="#,##0" sourceLinked="1"/>
        <c:majorTickMark val="out"/>
        <c:minorTickMark val="none"/>
        <c:tickLblPos val="nextTo"/>
        <c:txPr>
          <a:bodyPr/>
          <a:lstStyle/>
          <a:p>
            <a:pPr>
              <a:defRPr sz="1000"/>
            </a:pPr>
            <a:endParaRPr lang="es-CR"/>
          </a:p>
        </c:txPr>
        <c:crossAx val="143418112"/>
        <c:crosses val="autoZero"/>
        <c:crossBetween val="between"/>
      </c:valAx>
    </c:plotArea>
    <c:plotVisOnly val="1"/>
    <c:dispBlanksAs val="gap"/>
    <c:showDLblsOverMax val="0"/>
  </c:chart>
  <c:spPr>
    <a:ln>
      <a:solidFill>
        <a:schemeClr val="tx1"/>
      </a:solidFill>
    </a:ln>
  </c:spPr>
  <c:printSettings>
    <c:headerFooter/>
    <c:pageMargins b="0.75000000000000877" l="0.70000000000000062" r="0.70000000000000062" t="0.75000000000000877"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OCTUBRE</a:t>
            </a:r>
          </a:p>
        </c:rich>
      </c:tx>
      <c:overlay val="0"/>
    </c:title>
    <c:autoTitleDeleted val="0"/>
    <c:plotArea>
      <c:layout/>
      <c:barChart>
        <c:barDir val="col"/>
        <c:grouping val="clustered"/>
        <c:varyColors val="0"/>
        <c:ser>
          <c:idx val="0"/>
          <c:order val="0"/>
          <c:tx>
            <c:strRef>
              <c:f>'1-OCT'!$D$2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'1-OCT'!$B$3:$B$10</c:f>
              <c:numCache>
                <c:formatCode>m/d/yyyy</c:formatCode>
                <c:ptCount val="8"/>
                <c:pt idx="0">
                  <c:v>45933</c:v>
                </c:pt>
              </c:numCache>
            </c:numRef>
          </c:cat>
          <c:val>
            <c:numRef>
              <c:f>'1-OCT'!$D$3:$D$10</c:f>
              <c:numCache>
                <c:formatCode>#,##0</c:formatCode>
                <c:ptCount val="8"/>
                <c:pt idx="0">
                  <c:v>0</c:v>
                </c:pt>
              </c:numCache>
            </c:numRef>
          </c:val>
          <c:extLst>
            <c:ext xmlns:c16="http://schemas.microsoft.com/office/drawing/2014/chart" uri="{C3380CC4-5D6E-409C-BE32-E72D297353CC}">
              <c16:uniqueId val="{00000000-7968-402A-9192-497D5E86DB4E}"/>
            </c:ext>
          </c:extLst>
        </c:ser>
        <c:dLbls>
          <c:showLegendKey val="0"/>
          <c:showVal val="0"/>
          <c:showCatName val="0"/>
          <c:showSerName val="0"/>
          <c:showPercent val="0"/>
          <c:showBubbleSize val="0"/>
        </c:dLbls>
        <c:gapWidth val="150"/>
        <c:axId val="138912128"/>
        <c:axId val="138913664"/>
      </c:barChart>
      <c:dateAx>
        <c:axId val="138912128"/>
        <c:scaling>
          <c:orientation val="minMax"/>
        </c:scaling>
        <c:delete val="0"/>
        <c:axPos val="b"/>
        <c:numFmt formatCode="m/d/yyyy" sourceLinked="1"/>
        <c:majorTickMark val="out"/>
        <c:minorTickMark val="none"/>
        <c:tickLblPos val="nextTo"/>
        <c:crossAx val="138913664"/>
        <c:crosses val="autoZero"/>
        <c:auto val="1"/>
        <c:lblOffset val="100"/>
        <c:baseTimeUnit val="days"/>
      </c:dateAx>
      <c:valAx>
        <c:axId val="138913664"/>
        <c:scaling>
          <c:orientation val="minMax"/>
        </c:scaling>
        <c:delete val="0"/>
        <c:axPos val="l"/>
        <c:majorGridlines/>
        <c:numFmt formatCode="#,##0" sourceLinked="1"/>
        <c:majorTickMark val="out"/>
        <c:minorTickMark val="none"/>
        <c:tickLblPos val="nextTo"/>
        <c:txPr>
          <a:bodyPr/>
          <a:lstStyle/>
          <a:p>
            <a:pPr>
              <a:defRPr sz="1000"/>
            </a:pPr>
            <a:endParaRPr lang="es-CR"/>
          </a:p>
        </c:txPr>
        <c:crossAx val="138912128"/>
        <c:crosses val="autoZero"/>
        <c:crossBetween val="between"/>
      </c:valAx>
    </c:plotArea>
    <c:plotVisOnly val="1"/>
    <c:dispBlanksAs val="gap"/>
    <c:showDLblsOverMax val="0"/>
  </c:chart>
  <c:spPr>
    <a:ln>
      <a:solidFill>
        <a:schemeClr val="tx1"/>
      </a:solidFill>
    </a:ln>
  </c:spPr>
  <c:printSettings>
    <c:headerFooter/>
    <c:pageMargins b="0.75000000000000899" l="0.70000000000000062" r="0.70000000000000062" t="0.75000000000000899"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OCTUBRE</a:t>
            </a:r>
          </a:p>
        </c:rich>
      </c:tx>
      <c:overlay val="0"/>
    </c:title>
    <c:autoTitleDeleted val="0"/>
    <c:plotArea>
      <c:layout/>
      <c:barChart>
        <c:barDir val="col"/>
        <c:grouping val="clustered"/>
        <c:varyColors val="0"/>
        <c:ser>
          <c:idx val="0"/>
          <c:order val="0"/>
          <c:tx>
            <c:strRef>
              <c:f>'2-OCT'!$D$2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'2-OCT'!$B$3:$B$10</c:f>
              <c:numCache>
                <c:formatCode>m/d/yyyy</c:formatCode>
                <c:ptCount val="8"/>
                <c:pt idx="0">
                  <c:v>45933</c:v>
                </c:pt>
                <c:pt idx="1">
                  <c:v>45940</c:v>
                </c:pt>
              </c:numCache>
            </c:numRef>
          </c:cat>
          <c:val>
            <c:numRef>
              <c:f>'2-OCT'!$D$3:$D$10</c:f>
              <c:numCache>
                <c:formatCode>#,##0</c:formatCode>
                <c:ptCount val="8"/>
                <c:pt idx="0">
                  <c:v>0</c:v>
                </c:pt>
                <c:pt idx="1">
                  <c:v>0</c:v>
                </c:pt>
              </c:numCache>
            </c:numRef>
          </c:val>
          <c:extLst>
            <c:ext xmlns:c16="http://schemas.microsoft.com/office/drawing/2014/chart" uri="{C3380CC4-5D6E-409C-BE32-E72D297353CC}">
              <c16:uniqueId val="{00000000-AB6A-46C9-BC6F-FDAF7AE5D8F0}"/>
            </c:ext>
          </c:extLst>
        </c:ser>
        <c:dLbls>
          <c:showLegendKey val="0"/>
          <c:showVal val="0"/>
          <c:showCatName val="0"/>
          <c:showSerName val="0"/>
          <c:showPercent val="0"/>
          <c:showBubbleSize val="0"/>
        </c:dLbls>
        <c:gapWidth val="150"/>
        <c:axId val="143221120"/>
        <c:axId val="143222656"/>
      </c:barChart>
      <c:dateAx>
        <c:axId val="143221120"/>
        <c:scaling>
          <c:orientation val="minMax"/>
        </c:scaling>
        <c:delete val="0"/>
        <c:axPos val="b"/>
        <c:numFmt formatCode="m/d/yyyy" sourceLinked="1"/>
        <c:majorTickMark val="out"/>
        <c:minorTickMark val="none"/>
        <c:tickLblPos val="nextTo"/>
        <c:crossAx val="143222656"/>
        <c:crosses val="autoZero"/>
        <c:auto val="1"/>
        <c:lblOffset val="100"/>
        <c:baseTimeUnit val="days"/>
      </c:dateAx>
      <c:valAx>
        <c:axId val="143222656"/>
        <c:scaling>
          <c:orientation val="minMax"/>
        </c:scaling>
        <c:delete val="0"/>
        <c:axPos val="l"/>
        <c:majorGridlines/>
        <c:numFmt formatCode="#,##0" sourceLinked="1"/>
        <c:majorTickMark val="out"/>
        <c:minorTickMark val="none"/>
        <c:tickLblPos val="nextTo"/>
        <c:txPr>
          <a:bodyPr/>
          <a:lstStyle/>
          <a:p>
            <a:pPr>
              <a:defRPr sz="1000"/>
            </a:pPr>
            <a:endParaRPr lang="es-CR"/>
          </a:p>
        </c:txPr>
        <c:crossAx val="143221120"/>
        <c:crosses val="autoZero"/>
        <c:crossBetween val="between"/>
      </c:valAx>
    </c:plotArea>
    <c:plotVisOnly val="1"/>
    <c:dispBlanksAs val="gap"/>
    <c:showDLblsOverMax val="0"/>
  </c:chart>
  <c:spPr>
    <a:ln>
      <a:solidFill>
        <a:schemeClr val="tx1"/>
      </a:solidFill>
    </a:ln>
  </c:spPr>
  <c:printSettings>
    <c:headerFooter/>
    <c:pageMargins b="0.75000000000000921" l="0.70000000000000062" r="0.70000000000000062" t="0.75000000000000921"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OCTUBRE</a:t>
            </a:r>
          </a:p>
        </c:rich>
      </c:tx>
      <c:overlay val="0"/>
    </c:title>
    <c:autoTitleDeleted val="0"/>
    <c:plotArea>
      <c:layout/>
      <c:barChart>
        <c:barDir val="col"/>
        <c:grouping val="clustered"/>
        <c:varyColors val="0"/>
        <c:ser>
          <c:idx val="0"/>
          <c:order val="0"/>
          <c:tx>
            <c:strRef>
              <c:f>'3-OCT'!$D$2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'3-OCT'!$B$3:$B$10</c:f>
              <c:numCache>
                <c:formatCode>m/d/yyyy</c:formatCode>
                <c:ptCount val="8"/>
                <c:pt idx="0">
                  <c:v>45933</c:v>
                </c:pt>
                <c:pt idx="1">
                  <c:v>45940</c:v>
                </c:pt>
                <c:pt idx="2">
                  <c:v>45947</c:v>
                </c:pt>
              </c:numCache>
            </c:numRef>
          </c:cat>
          <c:val>
            <c:numRef>
              <c:f>'3-OCT'!$D$3:$D$10</c:f>
              <c:numCache>
                <c:formatCode>#,##0</c:formatCode>
                <c:ptCount val="8"/>
                <c:pt idx="0">
                  <c:v>0</c:v>
                </c:pt>
                <c:pt idx="1">
                  <c:v>0</c:v>
                </c:pt>
                <c:pt idx="2">
                  <c:v>0</c:v>
                </c:pt>
              </c:numCache>
            </c:numRef>
          </c:val>
          <c:extLst>
            <c:ext xmlns:c16="http://schemas.microsoft.com/office/drawing/2014/chart" uri="{C3380CC4-5D6E-409C-BE32-E72D297353CC}">
              <c16:uniqueId val="{00000000-7C74-4F01-A62E-3BDA03A4FE8B}"/>
            </c:ext>
          </c:extLst>
        </c:ser>
        <c:dLbls>
          <c:showLegendKey val="0"/>
          <c:showVal val="0"/>
          <c:showCatName val="0"/>
          <c:showSerName val="0"/>
          <c:showPercent val="0"/>
          <c:showBubbleSize val="0"/>
        </c:dLbls>
        <c:gapWidth val="150"/>
        <c:axId val="143311232"/>
        <c:axId val="143312768"/>
      </c:barChart>
      <c:dateAx>
        <c:axId val="143311232"/>
        <c:scaling>
          <c:orientation val="minMax"/>
        </c:scaling>
        <c:delete val="0"/>
        <c:axPos val="b"/>
        <c:numFmt formatCode="m/d/yyyy" sourceLinked="1"/>
        <c:majorTickMark val="out"/>
        <c:minorTickMark val="none"/>
        <c:tickLblPos val="nextTo"/>
        <c:crossAx val="143312768"/>
        <c:crosses val="autoZero"/>
        <c:auto val="1"/>
        <c:lblOffset val="100"/>
        <c:baseTimeUnit val="days"/>
      </c:dateAx>
      <c:valAx>
        <c:axId val="143312768"/>
        <c:scaling>
          <c:orientation val="minMax"/>
        </c:scaling>
        <c:delete val="0"/>
        <c:axPos val="l"/>
        <c:majorGridlines/>
        <c:numFmt formatCode="#,##0" sourceLinked="1"/>
        <c:majorTickMark val="out"/>
        <c:minorTickMark val="none"/>
        <c:tickLblPos val="nextTo"/>
        <c:txPr>
          <a:bodyPr/>
          <a:lstStyle/>
          <a:p>
            <a:pPr>
              <a:defRPr sz="1000"/>
            </a:pPr>
            <a:endParaRPr lang="es-CR"/>
          </a:p>
        </c:txPr>
        <c:crossAx val="143311232"/>
        <c:crosses val="autoZero"/>
        <c:crossBetween val="between"/>
      </c:valAx>
    </c:plotArea>
    <c:plotVisOnly val="1"/>
    <c:dispBlanksAs val="gap"/>
    <c:showDLblsOverMax val="0"/>
  </c:chart>
  <c:spPr>
    <a:ln>
      <a:solidFill>
        <a:schemeClr val="tx1"/>
      </a:solidFill>
    </a:ln>
  </c:spPr>
  <c:printSettings>
    <c:headerFooter/>
    <c:pageMargins b="0.75000000000000944" l="0.70000000000000062" r="0.70000000000000062" t="0.750000000000009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OCTUBRE</a:t>
            </a:r>
          </a:p>
        </c:rich>
      </c:tx>
      <c:overlay val="0"/>
    </c:title>
    <c:autoTitleDeleted val="0"/>
    <c:plotArea>
      <c:layout/>
      <c:barChart>
        <c:barDir val="col"/>
        <c:grouping val="clustered"/>
        <c:varyColors val="0"/>
        <c:ser>
          <c:idx val="0"/>
          <c:order val="0"/>
          <c:tx>
            <c:strRef>
              <c:f>'4-OCT'!$D$2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'4-OCT'!$B$3:$B$10</c:f>
              <c:numCache>
                <c:formatCode>m/d/yyyy</c:formatCode>
                <c:ptCount val="8"/>
                <c:pt idx="0">
                  <c:v>45933</c:v>
                </c:pt>
                <c:pt idx="1">
                  <c:v>45940</c:v>
                </c:pt>
                <c:pt idx="2">
                  <c:v>45947</c:v>
                </c:pt>
                <c:pt idx="3">
                  <c:v>45954</c:v>
                </c:pt>
              </c:numCache>
            </c:numRef>
          </c:cat>
          <c:val>
            <c:numRef>
              <c:f>'4-OCT'!$D$3:$D$10</c:f>
              <c:numCache>
                <c:formatCode>#,##0</c:formatCode>
                <c:ptCount val="8"/>
                <c:pt idx="0">
                  <c:v>0</c:v>
                </c:pt>
                <c:pt idx="1">
                  <c:v>0</c:v>
                </c:pt>
                <c:pt idx="2">
                  <c:v>0</c:v>
                </c:pt>
                <c:pt idx="3">
                  <c:v>0</c:v>
                </c:pt>
              </c:numCache>
            </c:numRef>
          </c:val>
          <c:extLst>
            <c:ext xmlns:c16="http://schemas.microsoft.com/office/drawing/2014/chart" uri="{C3380CC4-5D6E-409C-BE32-E72D297353CC}">
              <c16:uniqueId val="{00000000-6322-437C-9D86-E4DECDF0D312}"/>
            </c:ext>
          </c:extLst>
        </c:ser>
        <c:dLbls>
          <c:showLegendKey val="0"/>
          <c:showVal val="0"/>
          <c:showCatName val="0"/>
          <c:showSerName val="0"/>
          <c:showPercent val="0"/>
          <c:showBubbleSize val="0"/>
        </c:dLbls>
        <c:gapWidth val="150"/>
        <c:axId val="144126336"/>
        <c:axId val="144127872"/>
      </c:barChart>
      <c:dateAx>
        <c:axId val="144126336"/>
        <c:scaling>
          <c:orientation val="minMax"/>
        </c:scaling>
        <c:delete val="0"/>
        <c:axPos val="b"/>
        <c:numFmt formatCode="m/d/yyyy" sourceLinked="1"/>
        <c:majorTickMark val="out"/>
        <c:minorTickMark val="none"/>
        <c:tickLblPos val="nextTo"/>
        <c:crossAx val="144127872"/>
        <c:crosses val="autoZero"/>
        <c:auto val="1"/>
        <c:lblOffset val="100"/>
        <c:baseTimeUnit val="days"/>
      </c:dateAx>
      <c:valAx>
        <c:axId val="144127872"/>
        <c:scaling>
          <c:orientation val="minMax"/>
        </c:scaling>
        <c:delete val="0"/>
        <c:axPos val="l"/>
        <c:majorGridlines/>
        <c:numFmt formatCode="#,##0" sourceLinked="1"/>
        <c:majorTickMark val="out"/>
        <c:minorTickMark val="none"/>
        <c:tickLblPos val="nextTo"/>
        <c:txPr>
          <a:bodyPr/>
          <a:lstStyle/>
          <a:p>
            <a:pPr>
              <a:defRPr sz="1000"/>
            </a:pPr>
            <a:endParaRPr lang="es-CR"/>
          </a:p>
        </c:txPr>
        <c:crossAx val="144126336"/>
        <c:crosses val="autoZero"/>
        <c:crossBetween val="between"/>
      </c:valAx>
    </c:plotArea>
    <c:plotVisOnly val="1"/>
    <c:dispBlanksAs val="gap"/>
    <c:showDLblsOverMax val="0"/>
  </c:chart>
  <c:spPr>
    <a:ln>
      <a:solidFill>
        <a:schemeClr val="tx1"/>
      </a:solidFill>
    </a:ln>
  </c:spPr>
  <c:printSettings>
    <c:headerFooter/>
    <c:pageMargins b="0.75000000000000966" l="0.70000000000000062" r="0.70000000000000062" t="0.75000000000000966"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OCTUBRE</a:t>
            </a:r>
          </a:p>
        </c:rich>
      </c:tx>
      <c:overlay val="0"/>
    </c:title>
    <c:autoTitleDeleted val="0"/>
    <c:plotArea>
      <c:layout/>
      <c:barChart>
        <c:barDir val="col"/>
        <c:grouping val="clustered"/>
        <c:varyColors val="0"/>
        <c:ser>
          <c:idx val="0"/>
          <c:order val="0"/>
          <c:tx>
            <c:strRef>
              <c:f>'5-OCT'!$D$2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'5-OCT'!$B$3:$B$10</c:f>
              <c:numCache>
                <c:formatCode>m/d/yyyy</c:formatCode>
                <c:ptCount val="8"/>
                <c:pt idx="0">
                  <c:v>45933</c:v>
                </c:pt>
                <c:pt idx="1">
                  <c:v>45940</c:v>
                </c:pt>
                <c:pt idx="2">
                  <c:v>45947</c:v>
                </c:pt>
                <c:pt idx="3">
                  <c:v>45954</c:v>
                </c:pt>
                <c:pt idx="4">
                  <c:v>45961</c:v>
                </c:pt>
              </c:numCache>
            </c:numRef>
          </c:cat>
          <c:val>
            <c:numRef>
              <c:f>'5-OCT'!$D$3:$D$10</c:f>
              <c:numCache>
                <c:formatCode>#,##0</c:formatCode>
                <c:ptCount val="8"/>
                <c:pt idx="0">
                  <c:v>0</c:v>
                </c:pt>
                <c:pt idx="1">
                  <c:v>0</c:v>
                </c:pt>
                <c:pt idx="2">
                  <c:v>0</c:v>
                </c:pt>
                <c:pt idx="3">
                  <c:v>0</c:v>
                </c:pt>
                <c:pt idx="4">
                  <c:v>0</c:v>
                </c:pt>
              </c:numCache>
            </c:numRef>
          </c:val>
          <c:extLst>
            <c:ext xmlns:c16="http://schemas.microsoft.com/office/drawing/2014/chart" uri="{C3380CC4-5D6E-409C-BE32-E72D297353CC}">
              <c16:uniqueId val="{00000000-FD26-475A-BB9E-8EBA8B2985B9}"/>
            </c:ext>
          </c:extLst>
        </c:ser>
        <c:dLbls>
          <c:showLegendKey val="0"/>
          <c:showVal val="0"/>
          <c:showCatName val="0"/>
          <c:showSerName val="0"/>
          <c:showPercent val="0"/>
          <c:showBubbleSize val="0"/>
        </c:dLbls>
        <c:gapWidth val="150"/>
        <c:axId val="144126336"/>
        <c:axId val="144127872"/>
      </c:barChart>
      <c:dateAx>
        <c:axId val="144126336"/>
        <c:scaling>
          <c:orientation val="minMax"/>
        </c:scaling>
        <c:delete val="0"/>
        <c:axPos val="b"/>
        <c:numFmt formatCode="m/d/yyyy" sourceLinked="1"/>
        <c:majorTickMark val="out"/>
        <c:minorTickMark val="none"/>
        <c:tickLblPos val="nextTo"/>
        <c:crossAx val="144127872"/>
        <c:crosses val="autoZero"/>
        <c:auto val="1"/>
        <c:lblOffset val="100"/>
        <c:baseTimeUnit val="days"/>
      </c:dateAx>
      <c:valAx>
        <c:axId val="144127872"/>
        <c:scaling>
          <c:orientation val="minMax"/>
        </c:scaling>
        <c:delete val="0"/>
        <c:axPos val="l"/>
        <c:majorGridlines/>
        <c:numFmt formatCode="#,##0" sourceLinked="1"/>
        <c:majorTickMark val="out"/>
        <c:minorTickMark val="none"/>
        <c:tickLblPos val="nextTo"/>
        <c:txPr>
          <a:bodyPr/>
          <a:lstStyle/>
          <a:p>
            <a:pPr>
              <a:defRPr sz="1000"/>
            </a:pPr>
            <a:endParaRPr lang="es-CR"/>
          </a:p>
        </c:txPr>
        <c:crossAx val="144126336"/>
        <c:crosses val="autoZero"/>
        <c:crossBetween val="between"/>
      </c:valAx>
    </c:plotArea>
    <c:plotVisOnly val="1"/>
    <c:dispBlanksAs val="gap"/>
    <c:showDLblsOverMax val="0"/>
  </c:chart>
  <c:spPr>
    <a:ln>
      <a:solidFill>
        <a:schemeClr val="tx1"/>
      </a:solidFill>
    </a:ln>
  </c:spPr>
  <c:printSettings>
    <c:headerFooter/>
    <c:pageMargins b="0.75000000000000966" l="0.70000000000000062" r="0.70000000000000062" t="0.750000000000009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ENERO</a:t>
            </a:r>
          </a:p>
        </c:rich>
      </c:tx>
      <c:overlay val="0"/>
    </c:title>
    <c:autoTitleDeleted val="0"/>
    <c:plotArea>
      <c:layout/>
      <c:barChart>
        <c:barDir val="col"/>
        <c:grouping val="clustered"/>
        <c:varyColors val="0"/>
        <c:ser>
          <c:idx val="0"/>
          <c:order val="0"/>
          <c:tx>
            <c:strRef>
              <c:f>'5-ENE '!$D$2</c:f>
              <c:strCache>
                <c:ptCount val="1"/>
                <c:pt idx="0">
                  <c:v>ARCHIVOS</c:v>
                </c:pt>
              </c:strCache>
            </c:strRef>
          </c:tx>
          <c:invertIfNegative val="0"/>
          <c:dLbls>
            <c:spPr>
              <a:noFill/>
              <a:ln>
                <a:noFill/>
              </a:ln>
              <a:effectLst/>
            </c:spPr>
            <c:txPr>
              <a:bodyPr rot="-5400000" vert="horz" lIns="38100" tIns="19050" rIns="38100" bIns="19050">
                <a:spAutoFit/>
              </a:bodyPr>
              <a:lstStyle/>
              <a:p>
                <a:pPr>
                  <a:defRPr/>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'5-ENE '!$B$3:$B$10</c:f>
              <c:numCache>
                <c:formatCode>m/d/yyyy</c:formatCode>
                <c:ptCount val="8"/>
                <c:pt idx="0">
                  <c:v>45660</c:v>
                </c:pt>
                <c:pt idx="1">
                  <c:v>45667</c:v>
                </c:pt>
                <c:pt idx="2">
                  <c:v>45674</c:v>
                </c:pt>
                <c:pt idx="3">
                  <c:v>45681</c:v>
                </c:pt>
              </c:numCache>
            </c:numRef>
          </c:cat>
          <c:val>
            <c:numRef>
              <c:f>'5-ENE '!$D$3:$D$10</c:f>
              <c:numCache>
                <c:formatCode>#,##0</c:formatCode>
                <c:ptCount val="8"/>
                <c:pt idx="0">
                  <c:v>0</c:v>
                </c:pt>
                <c:pt idx="1">
                  <c:v>0</c:v>
                </c:pt>
                <c:pt idx="2">
                  <c:v>0</c:v>
                </c:pt>
                <c:pt idx="3" formatCode="General">
                  <c:v>0</c:v>
                </c:pt>
              </c:numCache>
            </c:numRef>
          </c:val>
          <c:extLst>
            <c:ext xmlns:c16="http://schemas.microsoft.com/office/drawing/2014/chart" uri="{C3380CC4-5D6E-409C-BE32-E72D297353CC}">
              <c16:uniqueId val="{00000000-6850-4067-8E9A-AAC426D283B5}"/>
            </c:ext>
          </c:extLst>
        </c:ser>
        <c:dLbls>
          <c:showLegendKey val="0"/>
          <c:showVal val="0"/>
          <c:showCatName val="0"/>
          <c:showSerName val="0"/>
          <c:showPercent val="0"/>
          <c:showBubbleSize val="0"/>
        </c:dLbls>
        <c:gapWidth val="150"/>
        <c:axId val="108042112"/>
        <c:axId val="108043648"/>
      </c:barChart>
      <c:dateAx>
        <c:axId val="108042112"/>
        <c:scaling>
          <c:orientation val="minMax"/>
        </c:scaling>
        <c:delete val="0"/>
        <c:axPos val="b"/>
        <c:numFmt formatCode="m/d/yyyy" sourceLinked="1"/>
        <c:majorTickMark val="out"/>
        <c:minorTickMark val="none"/>
        <c:tickLblPos val="nextTo"/>
        <c:crossAx val="108043648"/>
        <c:crosses val="autoZero"/>
        <c:auto val="1"/>
        <c:lblOffset val="100"/>
        <c:baseTimeUnit val="days"/>
      </c:dateAx>
      <c:valAx>
        <c:axId val="108043648"/>
        <c:scaling>
          <c:orientation val="minMax"/>
        </c:scaling>
        <c:delete val="0"/>
        <c:axPos val="l"/>
        <c:majorGridlines/>
        <c:numFmt formatCode="#,##0" sourceLinked="1"/>
        <c:majorTickMark val="out"/>
        <c:minorTickMark val="none"/>
        <c:tickLblPos val="nextTo"/>
        <c:crossAx val="108042112"/>
        <c:crosses val="autoZero"/>
        <c:crossBetween val="between"/>
      </c:valAx>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NOVIEMBRE</a:t>
            </a:r>
          </a:p>
        </c:rich>
      </c:tx>
      <c:overlay val="0"/>
    </c:title>
    <c:autoTitleDeleted val="0"/>
    <c:plotArea>
      <c:layout/>
      <c:barChart>
        <c:barDir val="col"/>
        <c:grouping val="clustered"/>
        <c:varyColors val="0"/>
        <c:ser>
          <c:idx val="0"/>
          <c:order val="0"/>
          <c:tx>
            <c:strRef>
              <c:f>'1-NOV'!$D$2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'1-NOV'!$B$3:$B$7</c:f>
              <c:numCache>
                <c:formatCode>m/d/yyyy</c:formatCode>
                <c:ptCount val="5"/>
                <c:pt idx="0">
                  <c:v>45968</c:v>
                </c:pt>
              </c:numCache>
            </c:numRef>
          </c:cat>
          <c:val>
            <c:numRef>
              <c:f>'1-NOV'!$D$3:$D$7</c:f>
              <c:numCache>
                <c:formatCode>#,##0</c:formatCode>
                <c:ptCount val="5"/>
                <c:pt idx="0">
                  <c:v>0</c:v>
                </c:pt>
              </c:numCache>
            </c:numRef>
          </c:val>
          <c:extLst>
            <c:ext xmlns:c16="http://schemas.microsoft.com/office/drawing/2014/chart" uri="{C3380CC4-5D6E-409C-BE32-E72D297353CC}">
              <c16:uniqueId val="{00000000-2CE1-4CAE-9603-56EC83F87172}"/>
            </c:ext>
          </c:extLst>
        </c:ser>
        <c:dLbls>
          <c:showLegendKey val="0"/>
          <c:showVal val="0"/>
          <c:showCatName val="0"/>
          <c:showSerName val="0"/>
          <c:showPercent val="0"/>
          <c:showBubbleSize val="0"/>
        </c:dLbls>
        <c:gapWidth val="150"/>
        <c:axId val="144281600"/>
        <c:axId val="144283136"/>
      </c:barChart>
      <c:dateAx>
        <c:axId val="144281600"/>
        <c:scaling>
          <c:orientation val="minMax"/>
        </c:scaling>
        <c:delete val="0"/>
        <c:axPos val="b"/>
        <c:numFmt formatCode="m/d/yyyy" sourceLinked="1"/>
        <c:majorTickMark val="out"/>
        <c:minorTickMark val="none"/>
        <c:tickLblPos val="nextTo"/>
        <c:crossAx val="144283136"/>
        <c:crosses val="autoZero"/>
        <c:auto val="1"/>
        <c:lblOffset val="100"/>
        <c:baseTimeUnit val="days"/>
      </c:dateAx>
      <c:valAx>
        <c:axId val="144283136"/>
        <c:scaling>
          <c:orientation val="minMax"/>
        </c:scaling>
        <c:delete val="0"/>
        <c:axPos val="l"/>
        <c:majorGridlines/>
        <c:numFmt formatCode="#,##0" sourceLinked="1"/>
        <c:majorTickMark val="out"/>
        <c:minorTickMark val="none"/>
        <c:tickLblPos val="nextTo"/>
        <c:txPr>
          <a:bodyPr/>
          <a:lstStyle/>
          <a:p>
            <a:pPr>
              <a:defRPr sz="1000"/>
            </a:pPr>
            <a:endParaRPr lang="es-CR"/>
          </a:p>
        </c:txPr>
        <c:crossAx val="144281600"/>
        <c:crosses val="autoZero"/>
        <c:crossBetween val="between"/>
      </c:valAx>
    </c:plotArea>
    <c:plotVisOnly val="1"/>
    <c:dispBlanksAs val="gap"/>
    <c:showDLblsOverMax val="0"/>
  </c:chart>
  <c:spPr>
    <a:ln>
      <a:solidFill>
        <a:schemeClr val="tx1"/>
      </a:solidFill>
    </a:ln>
  </c:spPr>
  <c:printSettings>
    <c:headerFooter/>
    <c:pageMargins b="0.75000000000000988" l="0.70000000000000062" r="0.70000000000000062" t="0.75000000000000988"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NOVIEMBRE</a:t>
            </a:r>
          </a:p>
        </c:rich>
      </c:tx>
      <c:overlay val="0"/>
    </c:title>
    <c:autoTitleDeleted val="0"/>
    <c:plotArea>
      <c:layout/>
      <c:barChart>
        <c:barDir val="col"/>
        <c:grouping val="clustered"/>
        <c:varyColors val="0"/>
        <c:ser>
          <c:idx val="0"/>
          <c:order val="0"/>
          <c:tx>
            <c:strRef>
              <c:f>'2-NOV'!$D$2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'2-NOV'!$B$3:$B$7</c:f>
              <c:numCache>
                <c:formatCode>m/d/yyyy</c:formatCode>
                <c:ptCount val="5"/>
                <c:pt idx="0">
                  <c:v>45968</c:v>
                </c:pt>
                <c:pt idx="1">
                  <c:v>45975</c:v>
                </c:pt>
              </c:numCache>
            </c:numRef>
          </c:cat>
          <c:val>
            <c:numRef>
              <c:f>'2-NOV'!$D$3:$D$7</c:f>
              <c:numCache>
                <c:formatCode>#,##0</c:formatCode>
                <c:ptCount val="5"/>
                <c:pt idx="0">
                  <c:v>0</c:v>
                </c:pt>
                <c:pt idx="1">
                  <c:v>0</c:v>
                </c:pt>
              </c:numCache>
            </c:numRef>
          </c:val>
          <c:extLst>
            <c:ext xmlns:c16="http://schemas.microsoft.com/office/drawing/2014/chart" uri="{C3380CC4-5D6E-409C-BE32-E72D297353CC}">
              <c16:uniqueId val="{00000000-3D3A-4391-81D9-4BEF56D116B6}"/>
            </c:ext>
          </c:extLst>
        </c:ser>
        <c:dLbls>
          <c:showLegendKey val="0"/>
          <c:showVal val="0"/>
          <c:showCatName val="0"/>
          <c:showSerName val="0"/>
          <c:showPercent val="0"/>
          <c:showBubbleSize val="0"/>
        </c:dLbls>
        <c:gapWidth val="150"/>
        <c:axId val="143736832"/>
        <c:axId val="143738368"/>
      </c:barChart>
      <c:dateAx>
        <c:axId val="143736832"/>
        <c:scaling>
          <c:orientation val="minMax"/>
        </c:scaling>
        <c:delete val="0"/>
        <c:axPos val="b"/>
        <c:numFmt formatCode="m/d/yyyy" sourceLinked="1"/>
        <c:majorTickMark val="out"/>
        <c:minorTickMark val="none"/>
        <c:tickLblPos val="nextTo"/>
        <c:crossAx val="143738368"/>
        <c:crosses val="autoZero"/>
        <c:auto val="1"/>
        <c:lblOffset val="100"/>
        <c:baseTimeUnit val="days"/>
      </c:dateAx>
      <c:valAx>
        <c:axId val="143738368"/>
        <c:scaling>
          <c:orientation val="minMax"/>
        </c:scaling>
        <c:delete val="0"/>
        <c:axPos val="l"/>
        <c:majorGridlines/>
        <c:numFmt formatCode="#,##0" sourceLinked="1"/>
        <c:majorTickMark val="out"/>
        <c:minorTickMark val="none"/>
        <c:tickLblPos val="nextTo"/>
        <c:txPr>
          <a:bodyPr/>
          <a:lstStyle/>
          <a:p>
            <a:pPr>
              <a:defRPr sz="1000"/>
            </a:pPr>
            <a:endParaRPr lang="es-CR"/>
          </a:p>
        </c:txPr>
        <c:crossAx val="143736832"/>
        <c:crosses val="autoZero"/>
        <c:crossBetween val="between"/>
      </c:valAx>
    </c:plotArea>
    <c:plotVisOnly val="1"/>
    <c:dispBlanksAs val="gap"/>
    <c:showDLblsOverMax val="0"/>
  </c:chart>
  <c:spPr>
    <a:ln>
      <a:solidFill>
        <a:schemeClr val="tx1"/>
      </a:solidFill>
    </a:ln>
  </c:spPr>
  <c:printSettings>
    <c:headerFooter/>
    <c:pageMargins b="0.7500000000000101" l="0.70000000000000062" r="0.70000000000000062" t="0.7500000000000101"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NOVIEMBRE</a:t>
            </a:r>
          </a:p>
        </c:rich>
      </c:tx>
      <c:overlay val="0"/>
    </c:title>
    <c:autoTitleDeleted val="0"/>
    <c:plotArea>
      <c:layout/>
      <c:barChart>
        <c:barDir val="col"/>
        <c:grouping val="clustered"/>
        <c:varyColors val="0"/>
        <c:ser>
          <c:idx val="0"/>
          <c:order val="0"/>
          <c:tx>
            <c:strRef>
              <c:f>'3-NOV'!$D$2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'3-NOV'!$B$3:$B$7</c:f>
              <c:numCache>
                <c:formatCode>m/d/yyyy</c:formatCode>
                <c:ptCount val="5"/>
                <c:pt idx="0">
                  <c:v>45968</c:v>
                </c:pt>
                <c:pt idx="1">
                  <c:v>45975</c:v>
                </c:pt>
                <c:pt idx="2">
                  <c:v>45982</c:v>
                </c:pt>
              </c:numCache>
            </c:numRef>
          </c:cat>
          <c:val>
            <c:numRef>
              <c:f>'3-NOV'!$D$3:$D$7</c:f>
              <c:numCache>
                <c:formatCode>#,##0</c:formatCode>
                <c:ptCount val="5"/>
                <c:pt idx="0">
                  <c:v>0</c:v>
                </c:pt>
                <c:pt idx="1">
                  <c:v>0</c:v>
                </c:pt>
                <c:pt idx="2">
                  <c:v>0</c:v>
                </c:pt>
              </c:numCache>
            </c:numRef>
          </c:val>
          <c:extLst>
            <c:ext xmlns:c16="http://schemas.microsoft.com/office/drawing/2014/chart" uri="{C3380CC4-5D6E-409C-BE32-E72D297353CC}">
              <c16:uniqueId val="{00000000-E118-4CE0-9D18-DE6681AABFF0}"/>
            </c:ext>
          </c:extLst>
        </c:ser>
        <c:dLbls>
          <c:showLegendKey val="0"/>
          <c:showVal val="0"/>
          <c:showCatName val="0"/>
          <c:showSerName val="0"/>
          <c:showPercent val="0"/>
          <c:showBubbleSize val="0"/>
        </c:dLbls>
        <c:gapWidth val="150"/>
        <c:axId val="143695872"/>
        <c:axId val="143697408"/>
      </c:barChart>
      <c:dateAx>
        <c:axId val="143695872"/>
        <c:scaling>
          <c:orientation val="minMax"/>
        </c:scaling>
        <c:delete val="0"/>
        <c:axPos val="b"/>
        <c:numFmt formatCode="m/d/yyyy" sourceLinked="1"/>
        <c:majorTickMark val="out"/>
        <c:minorTickMark val="none"/>
        <c:tickLblPos val="nextTo"/>
        <c:crossAx val="143697408"/>
        <c:crosses val="autoZero"/>
        <c:auto val="1"/>
        <c:lblOffset val="100"/>
        <c:baseTimeUnit val="days"/>
      </c:dateAx>
      <c:valAx>
        <c:axId val="143697408"/>
        <c:scaling>
          <c:orientation val="minMax"/>
        </c:scaling>
        <c:delete val="0"/>
        <c:axPos val="l"/>
        <c:majorGridlines/>
        <c:numFmt formatCode="#,##0" sourceLinked="1"/>
        <c:majorTickMark val="out"/>
        <c:minorTickMark val="none"/>
        <c:tickLblPos val="nextTo"/>
        <c:txPr>
          <a:bodyPr/>
          <a:lstStyle/>
          <a:p>
            <a:pPr>
              <a:defRPr sz="1000"/>
            </a:pPr>
            <a:endParaRPr lang="es-CR"/>
          </a:p>
        </c:txPr>
        <c:crossAx val="143695872"/>
        <c:crosses val="autoZero"/>
        <c:crossBetween val="between"/>
      </c:valAx>
    </c:plotArea>
    <c:plotVisOnly val="1"/>
    <c:dispBlanksAs val="gap"/>
    <c:showDLblsOverMax val="0"/>
  </c:chart>
  <c:spPr>
    <a:ln>
      <a:solidFill>
        <a:schemeClr val="tx1"/>
      </a:solidFill>
    </a:ln>
  </c:spPr>
  <c:printSettings>
    <c:headerFooter/>
    <c:pageMargins b="0.75000000000001033" l="0.70000000000000062" r="0.70000000000000062" t="0.75000000000001033"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NOVIEMBRE</a:t>
            </a:r>
          </a:p>
        </c:rich>
      </c:tx>
      <c:overlay val="0"/>
    </c:title>
    <c:autoTitleDeleted val="0"/>
    <c:plotArea>
      <c:layout/>
      <c:barChart>
        <c:barDir val="col"/>
        <c:grouping val="clustered"/>
        <c:varyColors val="0"/>
        <c:ser>
          <c:idx val="0"/>
          <c:order val="0"/>
          <c:tx>
            <c:strRef>
              <c:f>'4-NOV'!$D$2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'4-NOV'!$B$3:$B$7</c:f>
              <c:numCache>
                <c:formatCode>m/d/yyyy</c:formatCode>
                <c:ptCount val="5"/>
                <c:pt idx="0">
                  <c:v>45968</c:v>
                </c:pt>
                <c:pt idx="1">
                  <c:v>45975</c:v>
                </c:pt>
                <c:pt idx="2">
                  <c:v>45982</c:v>
                </c:pt>
                <c:pt idx="3">
                  <c:v>45989</c:v>
                </c:pt>
              </c:numCache>
            </c:numRef>
          </c:cat>
          <c:val>
            <c:numRef>
              <c:f>'4-NOV'!$D$3:$D$7</c:f>
              <c:numCache>
                <c:formatCode>#,##0</c:formatCode>
                <c:ptCount val="5"/>
                <c:pt idx="0">
                  <c:v>0</c:v>
                </c:pt>
                <c:pt idx="1">
                  <c:v>0</c:v>
                </c:pt>
                <c:pt idx="2">
                  <c:v>0</c:v>
                </c:pt>
                <c:pt idx="3">
                  <c:v>0</c:v>
                </c:pt>
              </c:numCache>
            </c:numRef>
          </c:val>
          <c:extLst>
            <c:ext xmlns:c16="http://schemas.microsoft.com/office/drawing/2014/chart" uri="{C3380CC4-5D6E-409C-BE32-E72D297353CC}">
              <c16:uniqueId val="{00000000-A404-4C8C-80BA-B5328750942A}"/>
            </c:ext>
          </c:extLst>
        </c:ser>
        <c:dLbls>
          <c:showLegendKey val="0"/>
          <c:showVal val="0"/>
          <c:showCatName val="0"/>
          <c:showSerName val="0"/>
          <c:showPercent val="0"/>
          <c:showBubbleSize val="0"/>
        </c:dLbls>
        <c:gapWidth val="150"/>
        <c:axId val="145235968"/>
        <c:axId val="145237504"/>
      </c:barChart>
      <c:dateAx>
        <c:axId val="145235968"/>
        <c:scaling>
          <c:orientation val="minMax"/>
        </c:scaling>
        <c:delete val="0"/>
        <c:axPos val="b"/>
        <c:numFmt formatCode="m/d/yyyy" sourceLinked="1"/>
        <c:majorTickMark val="out"/>
        <c:minorTickMark val="none"/>
        <c:tickLblPos val="nextTo"/>
        <c:crossAx val="145237504"/>
        <c:crosses val="autoZero"/>
        <c:auto val="1"/>
        <c:lblOffset val="100"/>
        <c:baseTimeUnit val="days"/>
      </c:dateAx>
      <c:valAx>
        <c:axId val="145237504"/>
        <c:scaling>
          <c:orientation val="minMax"/>
        </c:scaling>
        <c:delete val="0"/>
        <c:axPos val="l"/>
        <c:majorGridlines/>
        <c:numFmt formatCode="#,##0" sourceLinked="1"/>
        <c:majorTickMark val="out"/>
        <c:minorTickMark val="none"/>
        <c:tickLblPos val="nextTo"/>
        <c:txPr>
          <a:bodyPr/>
          <a:lstStyle/>
          <a:p>
            <a:pPr>
              <a:defRPr sz="1000"/>
            </a:pPr>
            <a:endParaRPr lang="es-CR"/>
          </a:p>
        </c:txPr>
        <c:crossAx val="145235968"/>
        <c:crosses val="autoZero"/>
        <c:crossBetween val="between"/>
      </c:valAx>
    </c:plotArea>
    <c:plotVisOnly val="1"/>
    <c:dispBlanksAs val="gap"/>
    <c:showDLblsOverMax val="0"/>
  </c:chart>
  <c:spPr>
    <a:ln>
      <a:solidFill>
        <a:schemeClr val="tx1"/>
      </a:solidFill>
    </a:ln>
  </c:spPr>
  <c:printSettings>
    <c:headerFooter/>
    <c:pageMargins b="0.75000000000001055" l="0.70000000000000062" r="0.70000000000000062" t="0.75000000000001055"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NOVIEMBRE</a:t>
            </a:r>
          </a:p>
        </c:rich>
      </c:tx>
      <c:overlay val="0"/>
    </c:title>
    <c:autoTitleDeleted val="0"/>
    <c:plotArea>
      <c:layout/>
      <c:barChart>
        <c:barDir val="col"/>
        <c:grouping val="clustered"/>
        <c:varyColors val="0"/>
        <c:ser>
          <c:idx val="0"/>
          <c:order val="0"/>
          <c:tx>
            <c:strRef>
              <c:f>'5-NOV'!$D$2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'5-NOV'!$B$3:$B$7</c:f>
              <c:numCache>
                <c:formatCode>m/d/yyyy</c:formatCode>
                <c:ptCount val="5"/>
                <c:pt idx="0">
                  <c:v>45968</c:v>
                </c:pt>
                <c:pt idx="1">
                  <c:v>45975</c:v>
                </c:pt>
                <c:pt idx="2">
                  <c:v>45982</c:v>
                </c:pt>
                <c:pt idx="3">
                  <c:v>45989</c:v>
                </c:pt>
              </c:numCache>
            </c:numRef>
          </c:cat>
          <c:val>
            <c:numRef>
              <c:f>'5-NOV'!$D$3:$D$7</c:f>
              <c:numCache>
                <c:formatCode>#,##0</c:formatCode>
                <c:ptCount val="5"/>
                <c:pt idx="0">
                  <c:v>0</c:v>
                </c:pt>
                <c:pt idx="1">
                  <c:v>0</c:v>
                </c:pt>
                <c:pt idx="2">
                  <c:v>0</c:v>
                </c:pt>
                <c:pt idx="3">
                  <c:v>0</c:v>
                </c:pt>
              </c:numCache>
            </c:numRef>
          </c:val>
          <c:extLst>
            <c:ext xmlns:c16="http://schemas.microsoft.com/office/drawing/2014/chart" uri="{C3380CC4-5D6E-409C-BE32-E72D297353CC}">
              <c16:uniqueId val="{00000000-AAAA-48AC-ACB1-46C5E344ED88}"/>
            </c:ext>
          </c:extLst>
        </c:ser>
        <c:dLbls>
          <c:showLegendKey val="0"/>
          <c:showVal val="0"/>
          <c:showCatName val="0"/>
          <c:showSerName val="0"/>
          <c:showPercent val="0"/>
          <c:showBubbleSize val="0"/>
        </c:dLbls>
        <c:gapWidth val="150"/>
        <c:axId val="145235968"/>
        <c:axId val="145237504"/>
      </c:barChart>
      <c:dateAx>
        <c:axId val="145235968"/>
        <c:scaling>
          <c:orientation val="minMax"/>
        </c:scaling>
        <c:delete val="0"/>
        <c:axPos val="b"/>
        <c:numFmt formatCode="m/d/yyyy" sourceLinked="1"/>
        <c:majorTickMark val="out"/>
        <c:minorTickMark val="none"/>
        <c:tickLblPos val="nextTo"/>
        <c:crossAx val="145237504"/>
        <c:crosses val="autoZero"/>
        <c:auto val="1"/>
        <c:lblOffset val="100"/>
        <c:baseTimeUnit val="days"/>
      </c:dateAx>
      <c:valAx>
        <c:axId val="145237504"/>
        <c:scaling>
          <c:orientation val="minMax"/>
        </c:scaling>
        <c:delete val="0"/>
        <c:axPos val="l"/>
        <c:majorGridlines/>
        <c:numFmt formatCode="#,##0" sourceLinked="1"/>
        <c:majorTickMark val="out"/>
        <c:minorTickMark val="none"/>
        <c:tickLblPos val="nextTo"/>
        <c:txPr>
          <a:bodyPr/>
          <a:lstStyle/>
          <a:p>
            <a:pPr>
              <a:defRPr sz="1000"/>
            </a:pPr>
            <a:endParaRPr lang="es-CR"/>
          </a:p>
        </c:txPr>
        <c:crossAx val="145235968"/>
        <c:crosses val="autoZero"/>
        <c:crossBetween val="between"/>
      </c:valAx>
    </c:plotArea>
    <c:plotVisOnly val="1"/>
    <c:dispBlanksAs val="gap"/>
    <c:showDLblsOverMax val="0"/>
  </c:chart>
  <c:spPr>
    <a:ln>
      <a:solidFill>
        <a:schemeClr val="tx1"/>
      </a:solidFill>
    </a:ln>
  </c:spPr>
  <c:printSettings>
    <c:headerFooter/>
    <c:pageMargins b="0.75000000000001055" l="0.70000000000000062" r="0.70000000000000062" t="0.75000000000001055"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DICIEMBRE</a:t>
            </a:r>
          </a:p>
        </c:rich>
      </c:tx>
      <c:overlay val="0"/>
    </c:title>
    <c:autoTitleDeleted val="0"/>
    <c:plotArea>
      <c:layout/>
      <c:barChart>
        <c:barDir val="col"/>
        <c:grouping val="clustered"/>
        <c:varyColors val="0"/>
        <c:ser>
          <c:idx val="0"/>
          <c:order val="0"/>
          <c:tx>
            <c:strRef>
              <c:f>'1-DIC'!$D$2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'1-DIC'!$B$3:$B$10</c:f>
              <c:numCache>
                <c:formatCode>m/d/yyyy</c:formatCode>
                <c:ptCount val="8"/>
                <c:pt idx="0">
                  <c:v>45996</c:v>
                </c:pt>
              </c:numCache>
            </c:numRef>
          </c:cat>
          <c:val>
            <c:numRef>
              <c:f>'1-DIC'!$D$3:$D$10</c:f>
              <c:numCache>
                <c:formatCode>#,##0</c:formatCode>
                <c:ptCount val="8"/>
                <c:pt idx="0">
                  <c:v>0</c:v>
                </c:pt>
              </c:numCache>
            </c:numRef>
          </c:val>
          <c:extLst>
            <c:ext xmlns:c16="http://schemas.microsoft.com/office/drawing/2014/chart" uri="{C3380CC4-5D6E-409C-BE32-E72D297353CC}">
              <c16:uniqueId val="{00000000-0DC6-49C6-BB0D-1E8E61C64FED}"/>
            </c:ext>
          </c:extLst>
        </c:ser>
        <c:dLbls>
          <c:showLegendKey val="0"/>
          <c:showVal val="0"/>
          <c:showCatName val="0"/>
          <c:showSerName val="0"/>
          <c:showPercent val="0"/>
          <c:showBubbleSize val="0"/>
        </c:dLbls>
        <c:gapWidth val="150"/>
        <c:axId val="145165312"/>
        <c:axId val="145167104"/>
      </c:barChart>
      <c:dateAx>
        <c:axId val="145165312"/>
        <c:scaling>
          <c:orientation val="minMax"/>
        </c:scaling>
        <c:delete val="0"/>
        <c:axPos val="b"/>
        <c:numFmt formatCode="m/d/yyyy" sourceLinked="1"/>
        <c:majorTickMark val="out"/>
        <c:minorTickMark val="none"/>
        <c:tickLblPos val="nextTo"/>
        <c:crossAx val="145167104"/>
        <c:crosses val="autoZero"/>
        <c:auto val="1"/>
        <c:lblOffset val="100"/>
        <c:baseTimeUnit val="days"/>
      </c:dateAx>
      <c:valAx>
        <c:axId val="145167104"/>
        <c:scaling>
          <c:orientation val="minMax"/>
        </c:scaling>
        <c:delete val="0"/>
        <c:axPos val="l"/>
        <c:majorGridlines/>
        <c:numFmt formatCode="#,##0" sourceLinked="1"/>
        <c:majorTickMark val="out"/>
        <c:minorTickMark val="none"/>
        <c:tickLblPos val="nextTo"/>
        <c:txPr>
          <a:bodyPr/>
          <a:lstStyle/>
          <a:p>
            <a:pPr>
              <a:defRPr sz="1000"/>
            </a:pPr>
            <a:endParaRPr lang="es-CR"/>
          </a:p>
        </c:txPr>
        <c:crossAx val="145165312"/>
        <c:crosses val="autoZero"/>
        <c:crossBetween val="between"/>
      </c:valAx>
    </c:plotArea>
    <c:plotVisOnly val="1"/>
    <c:dispBlanksAs val="gap"/>
    <c:showDLblsOverMax val="0"/>
  </c:chart>
  <c:spPr>
    <a:ln>
      <a:solidFill>
        <a:schemeClr val="tx1"/>
      </a:solidFill>
    </a:ln>
  </c:spPr>
  <c:printSettings>
    <c:headerFooter/>
    <c:pageMargins b="0.75000000000001099" l="0.70000000000000062" r="0.70000000000000062" t="0.75000000000001099"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DICIEMBRE</a:t>
            </a:r>
          </a:p>
        </c:rich>
      </c:tx>
      <c:overlay val="0"/>
    </c:title>
    <c:autoTitleDeleted val="0"/>
    <c:plotArea>
      <c:layout/>
      <c:barChart>
        <c:barDir val="col"/>
        <c:grouping val="clustered"/>
        <c:varyColors val="0"/>
        <c:ser>
          <c:idx val="0"/>
          <c:order val="0"/>
          <c:tx>
            <c:strRef>
              <c:f>'2-DIC'!$D$2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'2-DIC'!$B$3:$B$10</c:f>
              <c:numCache>
                <c:formatCode>m/d/yyyy</c:formatCode>
                <c:ptCount val="8"/>
                <c:pt idx="0">
                  <c:v>45996</c:v>
                </c:pt>
                <c:pt idx="1">
                  <c:v>46003</c:v>
                </c:pt>
              </c:numCache>
            </c:numRef>
          </c:cat>
          <c:val>
            <c:numRef>
              <c:f>'2-DIC'!$D$3:$D$10</c:f>
              <c:numCache>
                <c:formatCode>#,##0</c:formatCode>
                <c:ptCount val="8"/>
                <c:pt idx="0">
                  <c:v>0</c:v>
                </c:pt>
                <c:pt idx="1">
                  <c:v>0</c:v>
                </c:pt>
              </c:numCache>
            </c:numRef>
          </c:val>
          <c:extLst>
            <c:ext xmlns:c16="http://schemas.microsoft.com/office/drawing/2014/chart" uri="{C3380CC4-5D6E-409C-BE32-E72D297353CC}">
              <c16:uniqueId val="{00000000-718E-482F-B22A-EFE098B87833}"/>
            </c:ext>
          </c:extLst>
        </c:ser>
        <c:dLbls>
          <c:showLegendKey val="0"/>
          <c:showVal val="0"/>
          <c:showCatName val="0"/>
          <c:showSerName val="0"/>
          <c:showPercent val="0"/>
          <c:showBubbleSize val="0"/>
        </c:dLbls>
        <c:gapWidth val="150"/>
        <c:axId val="145656832"/>
        <c:axId val="145666816"/>
      </c:barChart>
      <c:dateAx>
        <c:axId val="145656832"/>
        <c:scaling>
          <c:orientation val="minMax"/>
        </c:scaling>
        <c:delete val="0"/>
        <c:axPos val="b"/>
        <c:numFmt formatCode="m/d/yyyy" sourceLinked="1"/>
        <c:majorTickMark val="out"/>
        <c:minorTickMark val="none"/>
        <c:tickLblPos val="nextTo"/>
        <c:crossAx val="145666816"/>
        <c:crosses val="autoZero"/>
        <c:auto val="1"/>
        <c:lblOffset val="100"/>
        <c:baseTimeUnit val="days"/>
      </c:dateAx>
      <c:valAx>
        <c:axId val="145666816"/>
        <c:scaling>
          <c:orientation val="minMax"/>
        </c:scaling>
        <c:delete val="0"/>
        <c:axPos val="l"/>
        <c:majorGridlines/>
        <c:numFmt formatCode="#,##0" sourceLinked="1"/>
        <c:majorTickMark val="out"/>
        <c:minorTickMark val="none"/>
        <c:tickLblPos val="nextTo"/>
        <c:txPr>
          <a:bodyPr/>
          <a:lstStyle/>
          <a:p>
            <a:pPr>
              <a:defRPr sz="1000"/>
            </a:pPr>
            <a:endParaRPr lang="es-CR"/>
          </a:p>
        </c:txPr>
        <c:crossAx val="145656832"/>
        <c:crosses val="autoZero"/>
        <c:crossBetween val="between"/>
      </c:valAx>
    </c:plotArea>
    <c:plotVisOnly val="1"/>
    <c:dispBlanksAs val="gap"/>
    <c:showDLblsOverMax val="0"/>
  </c:chart>
  <c:spPr>
    <a:ln>
      <a:solidFill>
        <a:schemeClr val="tx1"/>
      </a:solidFill>
    </a:ln>
  </c:spPr>
  <c:printSettings>
    <c:headerFooter/>
    <c:pageMargins b="0.75000000000001121" l="0.70000000000000062" r="0.70000000000000062" t="0.75000000000001121"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DICIEMBRE</a:t>
            </a:r>
          </a:p>
        </c:rich>
      </c:tx>
      <c:overlay val="0"/>
    </c:title>
    <c:autoTitleDeleted val="0"/>
    <c:plotArea>
      <c:layout/>
      <c:barChart>
        <c:barDir val="col"/>
        <c:grouping val="clustered"/>
        <c:varyColors val="0"/>
        <c:ser>
          <c:idx val="0"/>
          <c:order val="0"/>
          <c:tx>
            <c:strRef>
              <c:f>'3-DIC'!$D$2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'3-DIC'!$B$3:$B$10</c:f>
              <c:numCache>
                <c:formatCode>m/d/yyyy</c:formatCode>
                <c:ptCount val="8"/>
                <c:pt idx="0">
                  <c:v>45996</c:v>
                </c:pt>
                <c:pt idx="1">
                  <c:v>46003</c:v>
                </c:pt>
                <c:pt idx="2">
                  <c:v>46010</c:v>
                </c:pt>
              </c:numCache>
            </c:numRef>
          </c:cat>
          <c:val>
            <c:numRef>
              <c:f>'3-DIC'!$D$3:$D$10</c:f>
              <c:numCache>
                <c:formatCode>#,##0</c:formatCode>
                <c:ptCount val="8"/>
                <c:pt idx="0">
                  <c:v>0</c:v>
                </c:pt>
                <c:pt idx="1">
                  <c:v>0</c:v>
                </c:pt>
                <c:pt idx="2">
                  <c:v>0</c:v>
                </c:pt>
              </c:numCache>
            </c:numRef>
          </c:val>
          <c:extLst>
            <c:ext xmlns:c16="http://schemas.microsoft.com/office/drawing/2014/chart" uri="{C3380CC4-5D6E-409C-BE32-E72D297353CC}">
              <c16:uniqueId val="{00000000-7486-4AB8-9282-713EB1D84C31}"/>
            </c:ext>
          </c:extLst>
        </c:ser>
        <c:dLbls>
          <c:showLegendKey val="0"/>
          <c:showVal val="0"/>
          <c:showCatName val="0"/>
          <c:showSerName val="0"/>
          <c:showPercent val="0"/>
          <c:showBubbleSize val="0"/>
        </c:dLbls>
        <c:gapWidth val="150"/>
        <c:axId val="145746560"/>
        <c:axId val="144585088"/>
      </c:barChart>
      <c:dateAx>
        <c:axId val="145746560"/>
        <c:scaling>
          <c:orientation val="minMax"/>
        </c:scaling>
        <c:delete val="0"/>
        <c:axPos val="b"/>
        <c:numFmt formatCode="m/d/yyyy" sourceLinked="1"/>
        <c:majorTickMark val="out"/>
        <c:minorTickMark val="none"/>
        <c:tickLblPos val="nextTo"/>
        <c:crossAx val="144585088"/>
        <c:crosses val="autoZero"/>
        <c:auto val="1"/>
        <c:lblOffset val="100"/>
        <c:baseTimeUnit val="days"/>
      </c:dateAx>
      <c:valAx>
        <c:axId val="144585088"/>
        <c:scaling>
          <c:orientation val="minMax"/>
        </c:scaling>
        <c:delete val="0"/>
        <c:axPos val="l"/>
        <c:majorGridlines/>
        <c:numFmt formatCode="#,##0" sourceLinked="1"/>
        <c:majorTickMark val="out"/>
        <c:minorTickMark val="none"/>
        <c:tickLblPos val="nextTo"/>
        <c:txPr>
          <a:bodyPr/>
          <a:lstStyle/>
          <a:p>
            <a:pPr>
              <a:defRPr sz="1000"/>
            </a:pPr>
            <a:endParaRPr lang="es-CR"/>
          </a:p>
        </c:txPr>
        <c:crossAx val="145746560"/>
        <c:crosses val="autoZero"/>
        <c:crossBetween val="between"/>
      </c:valAx>
    </c:plotArea>
    <c:plotVisOnly val="1"/>
    <c:dispBlanksAs val="gap"/>
    <c:showDLblsOverMax val="0"/>
  </c:chart>
  <c:spPr>
    <a:ln>
      <a:solidFill>
        <a:schemeClr val="tx1"/>
      </a:solidFill>
    </a:ln>
  </c:spPr>
  <c:printSettings>
    <c:headerFooter/>
    <c:pageMargins b="0.75000000000001144" l="0.70000000000000062" r="0.70000000000000062" t="0.75000000000001144"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DICIEMBRE</a:t>
            </a:r>
          </a:p>
        </c:rich>
      </c:tx>
      <c:overlay val="0"/>
    </c:title>
    <c:autoTitleDeleted val="0"/>
    <c:plotArea>
      <c:layout/>
      <c:barChart>
        <c:barDir val="col"/>
        <c:grouping val="clustered"/>
        <c:varyColors val="0"/>
        <c:ser>
          <c:idx val="0"/>
          <c:order val="0"/>
          <c:tx>
            <c:strRef>
              <c:f>'4-DIC'!$D$2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'4-DIC'!$B$3:$B$10</c:f>
              <c:numCache>
                <c:formatCode>m/d/yyyy</c:formatCode>
                <c:ptCount val="8"/>
                <c:pt idx="0">
                  <c:v>45996</c:v>
                </c:pt>
                <c:pt idx="1">
                  <c:v>46003</c:v>
                </c:pt>
                <c:pt idx="2">
                  <c:v>46010</c:v>
                </c:pt>
              </c:numCache>
            </c:numRef>
          </c:cat>
          <c:val>
            <c:numRef>
              <c:f>'4-DIC'!$D$3:$D$10</c:f>
              <c:numCache>
                <c:formatCode>#,##0</c:formatCode>
                <c:ptCount val="8"/>
                <c:pt idx="0">
                  <c:v>0</c:v>
                </c:pt>
                <c:pt idx="1">
                  <c:v>0</c:v>
                </c:pt>
                <c:pt idx="2">
                  <c:v>0</c:v>
                </c:pt>
              </c:numCache>
            </c:numRef>
          </c:val>
          <c:extLst>
            <c:ext xmlns:c16="http://schemas.microsoft.com/office/drawing/2014/chart" uri="{C3380CC4-5D6E-409C-BE32-E72D297353CC}">
              <c16:uniqueId val="{00000000-A2B6-4B37-A10C-CC26F6732C07}"/>
            </c:ext>
          </c:extLst>
        </c:ser>
        <c:dLbls>
          <c:showLegendKey val="0"/>
          <c:showVal val="0"/>
          <c:showCatName val="0"/>
          <c:showSerName val="0"/>
          <c:showPercent val="0"/>
          <c:showBubbleSize val="0"/>
        </c:dLbls>
        <c:gapWidth val="150"/>
        <c:axId val="145746560"/>
        <c:axId val="144585088"/>
      </c:barChart>
      <c:dateAx>
        <c:axId val="145746560"/>
        <c:scaling>
          <c:orientation val="minMax"/>
        </c:scaling>
        <c:delete val="0"/>
        <c:axPos val="b"/>
        <c:numFmt formatCode="m/d/yyyy" sourceLinked="1"/>
        <c:majorTickMark val="out"/>
        <c:minorTickMark val="none"/>
        <c:tickLblPos val="nextTo"/>
        <c:crossAx val="144585088"/>
        <c:crosses val="autoZero"/>
        <c:auto val="1"/>
        <c:lblOffset val="100"/>
        <c:baseTimeUnit val="days"/>
      </c:dateAx>
      <c:valAx>
        <c:axId val="144585088"/>
        <c:scaling>
          <c:orientation val="minMax"/>
        </c:scaling>
        <c:delete val="0"/>
        <c:axPos val="l"/>
        <c:majorGridlines/>
        <c:numFmt formatCode="#,##0" sourceLinked="1"/>
        <c:majorTickMark val="out"/>
        <c:minorTickMark val="none"/>
        <c:tickLblPos val="nextTo"/>
        <c:txPr>
          <a:bodyPr/>
          <a:lstStyle/>
          <a:p>
            <a:pPr>
              <a:defRPr sz="1000"/>
            </a:pPr>
            <a:endParaRPr lang="es-CR"/>
          </a:p>
        </c:txPr>
        <c:crossAx val="145746560"/>
        <c:crosses val="autoZero"/>
        <c:crossBetween val="between"/>
      </c:valAx>
    </c:plotArea>
    <c:plotVisOnly val="1"/>
    <c:dispBlanksAs val="gap"/>
    <c:showDLblsOverMax val="0"/>
  </c:chart>
  <c:spPr>
    <a:ln>
      <a:solidFill>
        <a:schemeClr val="tx1"/>
      </a:solidFill>
    </a:ln>
  </c:sp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ENERO</a:t>
            </a:r>
          </a:p>
        </c:rich>
      </c:tx>
      <c:overlay val="0"/>
    </c:title>
    <c:autoTitleDeleted val="0"/>
    <c:plotArea>
      <c:layout/>
      <c:barChart>
        <c:barDir val="col"/>
        <c:grouping val="clustered"/>
        <c:varyColors val="0"/>
        <c:ser>
          <c:idx val="0"/>
          <c:order val="0"/>
          <c:tx>
            <c:strRef>
              <c:f>'5-ENE'!$D$2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'5-ENE'!$B$3:$B$10</c:f>
              <c:numCache>
                <c:formatCode>m/d/yyyy</c:formatCode>
                <c:ptCount val="8"/>
                <c:pt idx="0">
                  <c:v>45660</c:v>
                </c:pt>
                <c:pt idx="1">
                  <c:v>45667</c:v>
                </c:pt>
                <c:pt idx="2">
                  <c:v>45674</c:v>
                </c:pt>
                <c:pt idx="3">
                  <c:v>45681</c:v>
                </c:pt>
                <c:pt idx="4">
                  <c:v>45688</c:v>
                </c:pt>
              </c:numCache>
            </c:numRef>
          </c:cat>
          <c:val>
            <c:numRef>
              <c:f>'5-ENE'!$D$3:$D$10</c:f>
              <c:numCache>
                <c:formatCode>#,##0</c:formatCode>
                <c:ptCount val="8"/>
                <c:pt idx="0">
                  <c:v>0</c:v>
                </c:pt>
                <c:pt idx="1">
                  <c:v>0</c:v>
                </c:pt>
                <c:pt idx="2">
                  <c:v>0</c:v>
                </c:pt>
                <c:pt idx="3">
                  <c:v>0</c:v>
                </c:pt>
                <c:pt idx="4">
                  <c:v>0</c:v>
                </c:pt>
              </c:numCache>
            </c:numRef>
          </c:val>
          <c:extLst>
            <c:ext xmlns:c16="http://schemas.microsoft.com/office/drawing/2014/chart" uri="{C3380CC4-5D6E-409C-BE32-E72D297353CC}">
              <c16:uniqueId val="{00000000-1024-4127-8622-E3EDCC35F26A}"/>
            </c:ext>
          </c:extLst>
        </c:ser>
        <c:dLbls>
          <c:showLegendKey val="0"/>
          <c:showVal val="0"/>
          <c:showCatName val="0"/>
          <c:showSerName val="0"/>
          <c:showPercent val="0"/>
          <c:showBubbleSize val="0"/>
        </c:dLbls>
        <c:gapWidth val="150"/>
        <c:axId val="108042112"/>
        <c:axId val="108043648"/>
      </c:barChart>
      <c:dateAx>
        <c:axId val="108042112"/>
        <c:scaling>
          <c:orientation val="minMax"/>
        </c:scaling>
        <c:delete val="0"/>
        <c:axPos val="b"/>
        <c:numFmt formatCode="m/d/yyyy" sourceLinked="1"/>
        <c:majorTickMark val="out"/>
        <c:minorTickMark val="none"/>
        <c:tickLblPos val="nextTo"/>
        <c:crossAx val="108043648"/>
        <c:crosses val="autoZero"/>
        <c:auto val="1"/>
        <c:lblOffset val="100"/>
        <c:baseTimeUnit val="days"/>
      </c:dateAx>
      <c:valAx>
        <c:axId val="108043648"/>
        <c:scaling>
          <c:orientation val="minMax"/>
        </c:scaling>
        <c:delete val="0"/>
        <c:axPos val="l"/>
        <c:majorGridlines/>
        <c:numFmt formatCode="#,##0" sourceLinked="1"/>
        <c:majorTickMark val="out"/>
        <c:minorTickMark val="none"/>
        <c:tickLblPos val="nextTo"/>
        <c:txPr>
          <a:bodyPr/>
          <a:lstStyle/>
          <a:p>
            <a:pPr>
              <a:defRPr sz="1000"/>
            </a:pPr>
            <a:endParaRPr lang="es-CR"/>
          </a:p>
        </c:txPr>
        <c:crossAx val="108042112"/>
        <c:crosses val="autoZero"/>
        <c:crossBetween val="between"/>
      </c:valAx>
    </c:plotArea>
    <c:plotVisOnly val="1"/>
    <c:dispBlanksAs val="gap"/>
    <c:showDLblsOverMax val="0"/>
  </c:chart>
  <c:spPr>
    <a:ln>
      <a:solidFill>
        <a:schemeClr val="tx1"/>
      </a:solidFill>
    </a:ln>
  </c:spPr>
  <c:printSettings>
    <c:headerFooter/>
    <c:pageMargins b="0.75000000000000167" l="0.70000000000000062" r="0.70000000000000062" t="0.7500000000000016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FEBRERO</a:t>
            </a:r>
          </a:p>
        </c:rich>
      </c:tx>
      <c:overlay val="0"/>
    </c:title>
    <c:autoTitleDeleted val="0"/>
    <c:plotArea>
      <c:layout/>
      <c:barChart>
        <c:barDir val="col"/>
        <c:grouping val="clustered"/>
        <c:varyColors val="0"/>
        <c:ser>
          <c:idx val="0"/>
          <c:order val="0"/>
          <c:tx>
            <c:strRef>
              <c:f>'1-FEB'!$D$2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'1-FEB'!$B$3:$B$10</c:f>
              <c:numCache>
                <c:formatCode>m/d/yyyy</c:formatCode>
                <c:ptCount val="8"/>
                <c:pt idx="0">
                  <c:v>45695</c:v>
                </c:pt>
              </c:numCache>
            </c:numRef>
          </c:cat>
          <c:val>
            <c:numRef>
              <c:f>'1-FEB'!$D$3:$D$10</c:f>
              <c:numCache>
                <c:formatCode>#,##0</c:formatCode>
                <c:ptCount val="8"/>
                <c:pt idx="0">
                  <c:v>0</c:v>
                </c:pt>
              </c:numCache>
            </c:numRef>
          </c:val>
          <c:extLst>
            <c:ext xmlns:c16="http://schemas.microsoft.com/office/drawing/2014/chart" uri="{C3380CC4-5D6E-409C-BE32-E72D297353CC}">
              <c16:uniqueId val="{00000000-8042-4140-B8AA-D2A251966DC9}"/>
            </c:ext>
          </c:extLst>
        </c:ser>
        <c:dLbls>
          <c:showLegendKey val="0"/>
          <c:showVal val="0"/>
          <c:showCatName val="0"/>
          <c:showSerName val="0"/>
          <c:showPercent val="0"/>
          <c:showBubbleSize val="0"/>
        </c:dLbls>
        <c:gapWidth val="150"/>
        <c:axId val="108271104"/>
        <c:axId val="108272640"/>
      </c:barChart>
      <c:dateAx>
        <c:axId val="108271104"/>
        <c:scaling>
          <c:orientation val="minMax"/>
        </c:scaling>
        <c:delete val="0"/>
        <c:axPos val="b"/>
        <c:numFmt formatCode="m/d/yyyy" sourceLinked="1"/>
        <c:majorTickMark val="out"/>
        <c:minorTickMark val="none"/>
        <c:tickLblPos val="nextTo"/>
        <c:crossAx val="108272640"/>
        <c:crosses val="autoZero"/>
        <c:auto val="1"/>
        <c:lblOffset val="100"/>
        <c:baseTimeUnit val="days"/>
      </c:dateAx>
      <c:valAx>
        <c:axId val="108272640"/>
        <c:scaling>
          <c:orientation val="minMax"/>
        </c:scaling>
        <c:delete val="0"/>
        <c:axPos val="l"/>
        <c:majorGridlines/>
        <c:numFmt formatCode="#,##0" sourceLinked="1"/>
        <c:majorTickMark val="out"/>
        <c:minorTickMark val="none"/>
        <c:tickLblPos val="nextTo"/>
        <c:txPr>
          <a:bodyPr/>
          <a:lstStyle/>
          <a:p>
            <a:pPr>
              <a:defRPr sz="1000"/>
            </a:pPr>
            <a:endParaRPr lang="es-CR"/>
          </a:p>
        </c:txPr>
        <c:crossAx val="108271104"/>
        <c:crosses val="autoZero"/>
        <c:crossBetween val="between"/>
      </c:valAx>
    </c:plotArea>
    <c:plotVisOnly val="1"/>
    <c:dispBlanksAs val="gap"/>
    <c:showDLblsOverMax val="0"/>
  </c:chart>
  <c:spPr>
    <a:ln>
      <a:solidFill>
        <a:schemeClr val="tx1"/>
      </a:solidFill>
    </a:ln>
  </c:spPr>
  <c:printSettings>
    <c:headerFooter/>
    <c:pageMargins b="0.75000000000000189" l="0.70000000000000062" r="0.70000000000000062" t="0.750000000000001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FEBRERO</a:t>
            </a:r>
          </a:p>
        </c:rich>
      </c:tx>
      <c:overlay val="0"/>
    </c:title>
    <c:autoTitleDeleted val="0"/>
    <c:plotArea>
      <c:layout/>
      <c:barChart>
        <c:barDir val="col"/>
        <c:grouping val="clustered"/>
        <c:varyColors val="0"/>
        <c:ser>
          <c:idx val="0"/>
          <c:order val="0"/>
          <c:tx>
            <c:strRef>
              <c:f>'2-FEB'!$D$2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'2-FEB'!$B$3:$B$10</c:f>
              <c:numCache>
                <c:formatCode>m/d/yyyy</c:formatCode>
                <c:ptCount val="8"/>
                <c:pt idx="0">
                  <c:v>45695</c:v>
                </c:pt>
                <c:pt idx="1">
                  <c:v>45702</c:v>
                </c:pt>
              </c:numCache>
            </c:numRef>
          </c:cat>
          <c:val>
            <c:numRef>
              <c:f>'2-FEB'!$D$3:$D$10</c:f>
              <c:numCache>
                <c:formatCode>#,##0</c:formatCode>
                <c:ptCount val="8"/>
                <c:pt idx="0">
                  <c:v>0</c:v>
                </c:pt>
                <c:pt idx="1">
                  <c:v>0</c:v>
                </c:pt>
              </c:numCache>
            </c:numRef>
          </c:val>
          <c:extLst>
            <c:ext xmlns:c16="http://schemas.microsoft.com/office/drawing/2014/chart" uri="{C3380CC4-5D6E-409C-BE32-E72D297353CC}">
              <c16:uniqueId val="{00000000-FE71-4744-89A8-6597A46E7ABD}"/>
            </c:ext>
          </c:extLst>
        </c:ser>
        <c:dLbls>
          <c:showLegendKey val="0"/>
          <c:showVal val="0"/>
          <c:showCatName val="0"/>
          <c:showSerName val="0"/>
          <c:showPercent val="0"/>
          <c:showBubbleSize val="0"/>
        </c:dLbls>
        <c:gapWidth val="150"/>
        <c:axId val="108437888"/>
        <c:axId val="108439424"/>
      </c:barChart>
      <c:dateAx>
        <c:axId val="108437888"/>
        <c:scaling>
          <c:orientation val="minMax"/>
        </c:scaling>
        <c:delete val="0"/>
        <c:axPos val="b"/>
        <c:numFmt formatCode="m/d/yyyy" sourceLinked="1"/>
        <c:majorTickMark val="out"/>
        <c:minorTickMark val="none"/>
        <c:tickLblPos val="nextTo"/>
        <c:crossAx val="108439424"/>
        <c:crosses val="autoZero"/>
        <c:auto val="1"/>
        <c:lblOffset val="100"/>
        <c:baseTimeUnit val="days"/>
      </c:dateAx>
      <c:valAx>
        <c:axId val="108439424"/>
        <c:scaling>
          <c:orientation val="minMax"/>
        </c:scaling>
        <c:delete val="0"/>
        <c:axPos val="l"/>
        <c:majorGridlines/>
        <c:numFmt formatCode="#,##0" sourceLinked="1"/>
        <c:majorTickMark val="out"/>
        <c:minorTickMark val="none"/>
        <c:tickLblPos val="nextTo"/>
        <c:txPr>
          <a:bodyPr/>
          <a:lstStyle/>
          <a:p>
            <a:pPr>
              <a:defRPr sz="1000"/>
            </a:pPr>
            <a:endParaRPr lang="es-CR"/>
          </a:p>
        </c:txPr>
        <c:crossAx val="108437888"/>
        <c:crosses val="autoZero"/>
        <c:crossBetween val="between"/>
      </c:valAx>
    </c:plotArea>
    <c:plotVisOnly val="1"/>
    <c:dispBlanksAs val="gap"/>
    <c:showDLblsOverMax val="0"/>
  </c:chart>
  <c:spPr>
    <a:ln>
      <a:solidFill>
        <a:schemeClr val="tx1"/>
      </a:solid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a:pPr>
            <a:r>
              <a:rPr lang="en-US"/>
              <a:t>ARCHIVOS - FEBRERO</a:t>
            </a:r>
          </a:p>
        </c:rich>
      </c:tx>
      <c:overlay val="0"/>
    </c:title>
    <c:autoTitleDeleted val="0"/>
    <c:plotArea>
      <c:layout/>
      <c:barChart>
        <c:barDir val="col"/>
        <c:grouping val="clustered"/>
        <c:varyColors val="0"/>
        <c:ser>
          <c:idx val="0"/>
          <c:order val="0"/>
          <c:tx>
            <c:strRef>
              <c:f>'3-FEB'!$D$2</c:f>
              <c:strCache>
                <c:ptCount val="1"/>
                <c:pt idx="0">
                  <c:v>ARCHIVOS</c:v>
                </c:pt>
              </c:strCache>
            </c:strRef>
          </c:tx>
          <c:invertIfNegative val="0"/>
          <c:dLbls>
            <c:spPr>
              <a:noFill/>
              <a:ln>
                <a:noFill/>
              </a:ln>
              <a:effectLst/>
            </c:spPr>
            <c:txPr>
              <a:bodyPr rot="-5400000" vert="horz"/>
              <a:lstStyle/>
              <a:p>
                <a:pPr>
                  <a:defRPr sz="1100" b="1"/>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'3-FEB'!$B$3:$B$10</c:f>
              <c:numCache>
                <c:formatCode>m/d/yyyy</c:formatCode>
                <c:ptCount val="8"/>
                <c:pt idx="0">
                  <c:v>45695</c:v>
                </c:pt>
                <c:pt idx="1">
                  <c:v>45702</c:v>
                </c:pt>
                <c:pt idx="2">
                  <c:v>45709</c:v>
                </c:pt>
              </c:numCache>
            </c:numRef>
          </c:cat>
          <c:val>
            <c:numRef>
              <c:f>'3-FEB'!$D$3:$D$10</c:f>
              <c:numCache>
                <c:formatCode>#,##0</c:formatCode>
                <c:ptCount val="8"/>
                <c:pt idx="0">
                  <c:v>0</c:v>
                </c:pt>
                <c:pt idx="1">
                  <c:v>0</c:v>
                </c:pt>
                <c:pt idx="2">
                  <c:v>0</c:v>
                </c:pt>
              </c:numCache>
            </c:numRef>
          </c:val>
          <c:extLst>
            <c:ext xmlns:c16="http://schemas.microsoft.com/office/drawing/2014/chart" uri="{C3380CC4-5D6E-409C-BE32-E72D297353CC}">
              <c16:uniqueId val="{00000000-34CE-4299-A933-C238ACBAF93C}"/>
            </c:ext>
          </c:extLst>
        </c:ser>
        <c:dLbls>
          <c:showLegendKey val="0"/>
          <c:showVal val="0"/>
          <c:showCatName val="0"/>
          <c:showSerName val="0"/>
          <c:showPercent val="0"/>
          <c:showBubbleSize val="0"/>
        </c:dLbls>
        <c:gapWidth val="150"/>
        <c:axId val="122372096"/>
        <c:axId val="122373632"/>
      </c:barChart>
      <c:dateAx>
        <c:axId val="122372096"/>
        <c:scaling>
          <c:orientation val="minMax"/>
        </c:scaling>
        <c:delete val="0"/>
        <c:axPos val="b"/>
        <c:numFmt formatCode="m/d/yyyy" sourceLinked="1"/>
        <c:majorTickMark val="out"/>
        <c:minorTickMark val="none"/>
        <c:tickLblPos val="nextTo"/>
        <c:crossAx val="122373632"/>
        <c:crosses val="autoZero"/>
        <c:auto val="1"/>
        <c:lblOffset val="100"/>
        <c:baseTimeUnit val="days"/>
      </c:dateAx>
      <c:valAx>
        <c:axId val="122373632"/>
        <c:scaling>
          <c:orientation val="minMax"/>
        </c:scaling>
        <c:delete val="0"/>
        <c:axPos val="l"/>
        <c:majorGridlines/>
        <c:numFmt formatCode="#,##0" sourceLinked="1"/>
        <c:majorTickMark val="out"/>
        <c:minorTickMark val="none"/>
        <c:tickLblPos val="nextTo"/>
        <c:txPr>
          <a:bodyPr/>
          <a:lstStyle/>
          <a:p>
            <a:pPr>
              <a:defRPr sz="1000"/>
            </a:pPr>
            <a:endParaRPr lang="es-CR"/>
          </a:p>
        </c:txPr>
        <c:crossAx val="122372096"/>
        <c:crosses val="autoZero"/>
        <c:crossBetween val="between"/>
      </c:valAx>
    </c:plotArea>
    <c:plotVisOnly val="1"/>
    <c:dispBlanksAs val="gap"/>
    <c:showDLblsOverMax val="0"/>
  </c:chart>
  <c:spPr>
    <a:ln>
      <a:solidFill>
        <a:schemeClr val="tx1"/>
      </a:solidFill>
    </a:ln>
  </c:spPr>
  <c:printSettings>
    <c:headerFooter/>
    <c:pageMargins b="0.75000000000000233" l="0.70000000000000062" r="0.70000000000000062" t="0.75000000000000233"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STRUCTIVO%20RESPALDOS%20v02.pdf" TargetMode="External"/></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MATRIZ!A1"/></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18.xml"/></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19.xml"/></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20.xml"/></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21.xml"/></Relationships>
</file>

<file path=xl/drawings/_rels/drawing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22.xml"/></Relationships>
</file>

<file path=xl/drawings/_rels/drawing2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2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24.xml"/></Relationships>
</file>

<file path=xl/drawings/_rels/drawing2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25.xml"/></Relationships>
</file>

<file path=xl/drawings/_rels/drawing2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26.xml"/></Relationships>
</file>

<file path=xl/drawings/_rels/drawing2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2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28.xml"/></Relationships>
</file>

<file path=xl/drawings/_rels/drawing3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29.xml"/></Relationships>
</file>

<file path=xl/drawings/_rels/drawing3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30.xml"/></Relationships>
</file>

<file path=xl/drawings/_rels/drawing3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31.xml"/></Relationships>
</file>

<file path=xl/drawings/_rels/drawing3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32.xml"/></Relationships>
</file>

<file path=xl/drawings/_rels/drawing3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33.xml"/></Relationships>
</file>

<file path=xl/drawings/_rels/drawing3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34.xml"/></Relationships>
</file>

<file path=xl/drawings/_rels/drawing3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35.xml"/></Relationships>
</file>

<file path=xl/drawings/_rels/drawing3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36.xml"/></Relationships>
</file>

<file path=xl/drawings/_rels/drawing3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3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png"/><Relationship Id="rId1" Type="http://schemas.openxmlformats.org/officeDocument/2006/relationships/hyperlink" Target="#MATRIZ!A1"/></Relationships>
</file>

<file path=xl/drawings/_rels/drawing4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38.xml"/></Relationships>
</file>

<file path=xl/drawings/_rels/drawing4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39.xml"/></Relationships>
</file>

<file path=xl/drawings/_rels/drawing4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40.xml"/></Relationships>
</file>

<file path=xl/drawings/_rels/drawing4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41.xml"/></Relationships>
</file>

<file path=xl/drawings/_rels/drawing4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42.xml"/></Relationships>
</file>

<file path=xl/drawings/_rels/drawing4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43.xml"/></Relationships>
</file>

<file path=xl/drawings/_rels/drawing4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44.xml"/></Relationships>
</file>

<file path=xl/drawings/_rels/drawing4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45.xml"/></Relationships>
</file>

<file path=xl/drawings/_rels/drawing4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46.xml"/></Relationships>
</file>

<file path=xl/drawings/_rels/drawing4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47.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3.xml"/></Relationships>
</file>

<file path=xl/drawings/_rels/drawing5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48.xml"/></Relationships>
</file>

<file path=xl/drawings/_rels/drawing5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49.xml"/></Relationships>
</file>

<file path=xl/drawings/_rels/drawing5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50.xml"/></Relationships>
</file>

<file path=xl/drawings/_rels/drawing5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51.xml"/></Relationships>
</file>

<file path=xl/drawings/_rels/drawing5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52.xml"/></Relationships>
</file>

<file path=xl/drawings/_rels/drawing5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53.xml"/></Relationships>
</file>

<file path=xl/drawings/_rels/drawing5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54.xml"/></Relationships>
</file>

<file path=xl/drawings/_rels/drawing5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55.xml"/></Relationships>
</file>

<file path=xl/drawings/_rels/drawing5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56.xml"/></Relationships>
</file>

<file path=xl/drawings/_rels/drawing5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57.xml"/></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4.xml"/></Relationships>
</file>

<file path=xl/drawings/_rels/drawing6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58.xml"/></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TRIZ!A1"/><Relationship Id="rId1" Type="http://schemas.openxmlformats.org/officeDocument/2006/relationships/chart" Target="../charts/chart7.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476250</xdr:colOff>
      <xdr:row>5</xdr:row>
      <xdr:rowOff>114300</xdr:rowOff>
    </xdr:from>
    <xdr:to>
      <xdr:col>4</xdr:col>
      <xdr:colOff>542925</xdr:colOff>
      <xdr:row>21</xdr:row>
      <xdr:rowOff>104775</xdr:rowOff>
    </xdr:to>
    <xdr:pic>
      <xdr:nvPicPr>
        <xdr:cNvPr id="2" name="1 Imagen">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66850" y="1066800"/>
          <a:ext cx="3038475" cy="30384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3" name="Picture 7">
          <a:hlinkClick xmlns:r="http://schemas.openxmlformats.org/officeDocument/2006/relationships" r:id="rId2"/>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372350" y="571500"/>
          <a:ext cx="451083" cy="476250"/>
        </a:xfrm>
        <a:prstGeom prst="rect">
          <a:avLst/>
        </a:prstGeom>
        <a:noFill/>
        <a:ln w="9525">
          <a:noFill/>
          <a:round/>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142875</xdr:colOff>
      <xdr:row>3</xdr:row>
      <xdr:rowOff>47626</xdr:rowOff>
    </xdr:from>
    <xdr:to>
      <xdr:col>16</xdr:col>
      <xdr:colOff>593958</xdr:colOff>
      <xdr:row>3</xdr:row>
      <xdr:rowOff>523876</xdr:rowOff>
    </xdr:to>
    <xdr:pic>
      <xdr:nvPicPr>
        <xdr:cNvPr id="2" name="Picture 7">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680156" y="47626"/>
          <a:ext cx="451083" cy="476250"/>
        </a:xfrm>
        <a:prstGeom prst="rect">
          <a:avLst/>
        </a:prstGeom>
        <a:noFill/>
        <a:ln w="9525">
          <a:noFill/>
          <a:round/>
          <a:headEnd/>
          <a:tailEnd/>
        </a:ln>
      </xdr:spPr>
    </xdr:pic>
    <xdr:clientData/>
  </xdr:twoCellAnchor>
  <xdr:twoCellAnchor editAs="oneCell">
    <xdr:from>
      <xdr:col>0</xdr:col>
      <xdr:colOff>202686</xdr:colOff>
      <xdr:row>0</xdr:row>
      <xdr:rowOff>106680</xdr:rowOff>
    </xdr:from>
    <xdr:to>
      <xdr:col>2</xdr:col>
      <xdr:colOff>76794</xdr:colOff>
      <xdr:row>3</xdr:row>
      <xdr:rowOff>401955</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2686" y="106680"/>
          <a:ext cx="1504788" cy="90678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3" name="Picture 7">
          <a:hlinkClick xmlns:r="http://schemas.openxmlformats.org/officeDocument/2006/relationships" r:id="rId2"/>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571500"/>
          <a:ext cx="451083" cy="476250"/>
        </a:xfrm>
        <a:prstGeom prst="rect">
          <a:avLst/>
        </a:prstGeom>
        <a:noFill/>
        <a:ln w="9525">
          <a:noFill/>
          <a:round/>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19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3" name="Picture 7">
          <a:hlinkClick xmlns:r="http://schemas.openxmlformats.org/officeDocument/2006/relationships" r:id="rId2"/>
          <a:extLst>
            <a:ext uri="{FF2B5EF4-FFF2-40B4-BE49-F238E27FC236}">
              <a16:creationId xmlns:a16="http://schemas.microsoft.com/office/drawing/2014/main" id="{00000000-0008-0000-1A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571500"/>
          <a:ext cx="451083" cy="476250"/>
        </a:xfrm>
        <a:prstGeom prst="rect">
          <a:avLst/>
        </a:prstGeom>
        <a:noFill/>
        <a:ln w="9525">
          <a:noFill/>
          <a:round/>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1B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1C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1D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1E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3" name="Picture 7">
          <a:hlinkClick xmlns:r="http://schemas.openxmlformats.org/officeDocument/2006/relationships" r:id="rId2"/>
          <a:extLst>
            <a:ext uri="{FF2B5EF4-FFF2-40B4-BE49-F238E27FC236}">
              <a16:creationId xmlns:a16="http://schemas.microsoft.com/office/drawing/2014/main" id="{00000000-0008-0000-1F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362825" y="571500"/>
          <a:ext cx="451083" cy="476250"/>
        </a:xfrm>
        <a:prstGeom prst="rect">
          <a:avLst/>
        </a:prstGeom>
        <a:noFill/>
        <a:ln w="9525">
          <a:noFill/>
          <a:round/>
          <a:headEnd/>
          <a:tailEnd/>
        </a:ln>
      </xdr:spPr>
    </xdr:pic>
    <xdr:clientData/>
  </xdr:twoCellAnchor>
</xdr:wsDr>
</file>

<file path=xl/drawings/drawing33.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2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34.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2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21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35.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2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22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36.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2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23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37.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2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24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38.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2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25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39.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2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26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858000" y="0"/>
          <a:ext cx="451083" cy="476250"/>
        </a:xfrm>
        <a:prstGeom prst="rect">
          <a:avLst/>
        </a:prstGeom>
        <a:noFill/>
        <a:ln w="9525">
          <a:noFill/>
          <a:round/>
          <a:headEnd/>
          <a:tailEnd/>
        </a:ln>
      </xdr:spPr>
    </xdr:pic>
    <xdr:clientData/>
  </xdr:twoCellAnchor>
  <xdr:twoCellAnchor>
    <xdr:from>
      <xdr:col>0</xdr:col>
      <xdr:colOff>0</xdr:colOff>
      <xdr:row>13</xdr:row>
      <xdr:rowOff>0</xdr:rowOff>
    </xdr:from>
    <xdr:to>
      <xdr:col>4</xdr:col>
      <xdr:colOff>38100</xdr:colOff>
      <xdr:row>22</xdr:row>
      <xdr:rowOff>9525</xdr:rowOff>
    </xdr:to>
    <xdr:graphicFrame macro="">
      <xdr:nvGraphicFramePr>
        <xdr:cNvPr id="10" name="9 Gráfico">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2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27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41.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21C5F7DD-55F8-4C21-8A9B-5C951BC43D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3" name="Picture 7">
          <a:hlinkClick xmlns:r="http://schemas.openxmlformats.org/officeDocument/2006/relationships" r:id="rId2"/>
          <a:extLst>
            <a:ext uri="{FF2B5EF4-FFF2-40B4-BE49-F238E27FC236}">
              <a16:creationId xmlns:a16="http://schemas.microsoft.com/office/drawing/2014/main" id="{5DCD5D74-E406-49E7-821E-E35FBB7F77F3}"/>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324725" y="571500"/>
          <a:ext cx="449178" cy="472440"/>
        </a:xfrm>
        <a:prstGeom prst="rect">
          <a:avLst/>
        </a:prstGeom>
        <a:noFill/>
        <a:ln w="9525">
          <a:noFill/>
          <a:round/>
          <a:headEnd/>
          <a:tailEnd/>
        </a:ln>
      </xdr:spPr>
    </xdr:pic>
    <xdr:clientData/>
  </xdr:twoCellAnchor>
</xdr:wsDr>
</file>

<file path=xl/drawings/drawing42.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2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28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43.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2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29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44.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2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2A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45.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2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2B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46.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3" name="Picture 7">
          <a:hlinkClick xmlns:r="http://schemas.openxmlformats.org/officeDocument/2006/relationships" r:id="rId2"/>
          <a:extLst>
            <a:ext uri="{FF2B5EF4-FFF2-40B4-BE49-F238E27FC236}">
              <a16:creationId xmlns:a16="http://schemas.microsoft.com/office/drawing/2014/main" id="{00000000-0008-0000-2C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648575" y="571500"/>
          <a:ext cx="451083" cy="476250"/>
        </a:xfrm>
        <a:prstGeom prst="rect">
          <a:avLst/>
        </a:prstGeom>
        <a:noFill/>
        <a:ln w="9525">
          <a:noFill/>
          <a:round/>
          <a:headEnd/>
          <a:tailEnd/>
        </a:ln>
      </xdr:spPr>
    </xdr:pic>
    <xdr:clientData/>
  </xdr:twoCellAnchor>
</xdr:wsDr>
</file>

<file path=xl/drawings/drawing47.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2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2D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48.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2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2E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49.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2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2F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50.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3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3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51.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3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3" name="Picture 7">
          <a:hlinkClick xmlns:r="http://schemas.openxmlformats.org/officeDocument/2006/relationships" r:id="rId2"/>
          <a:extLst>
            <a:ext uri="{FF2B5EF4-FFF2-40B4-BE49-F238E27FC236}">
              <a16:creationId xmlns:a16="http://schemas.microsoft.com/office/drawing/2014/main" id="{00000000-0008-0000-31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399020" y="571500"/>
          <a:ext cx="451083" cy="476250"/>
        </a:xfrm>
        <a:prstGeom prst="rect">
          <a:avLst/>
        </a:prstGeom>
        <a:noFill/>
        <a:ln w="9525">
          <a:noFill/>
          <a:round/>
          <a:headEnd/>
          <a:tailEnd/>
        </a:ln>
      </xdr:spPr>
    </xdr:pic>
    <xdr:clientData/>
  </xdr:twoCellAnchor>
</xdr:wsDr>
</file>

<file path=xl/drawings/drawing52.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3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32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53.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3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33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54.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3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34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55.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3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35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56.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888FBFFE-D2C1-4B9C-9B2D-32DEBDF710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3" name="Picture 7">
          <a:hlinkClick xmlns:r="http://schemas.openxmlformats.org/officeDocument/2006/relationships" r:id="rId2"/>
          <a:extLst>
            <a:ext uri="{FF2B5EF4-FFF2-40B4-BE49-F238E27FC236}">
              <a16:creationId xmlns:a16="http://schemas.microsoft.com/office/drawing/2014/main" id="{E8662B65-58E9-4B02-BBD1-5816093F45C4}"/>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372350" y="571500"/>
          <a:ext cx="449178" cy="472440"/>
        </a:xfrm>
        <a:prstGeom prst="rect">
          <a:avLst/>
        </a:prstGeom>
        <a:noFill/>
        <a:ln w="9525">
          <a:noFill/>
          <a:round/>
          <a:headEnd/>
          <a:tailEnd/>
        </a:ln>
      </xdr:spPr>
    </xdr:pic>
    <xdr:clientData/>
  </xdr:twoCellAnchor>
</xdr:wsDr>
</file>

<file path=xl/drawings/drawing57.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3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36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58.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3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37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59.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3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38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drawings/drawing60.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38997AAC-5E9D-49AC-9AFE-1666D5136F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3" name="Picture 7">
          <a:hlinkClick xmlns:r="http://schemas.openxmlformats.org/officeDocument/2006/relationships" r:id="rId2"/>
          <a:extLst>
            <a:ext uri="{FF2B5EF4-FFF2-40B4-BE49-F238E27FC236}">
              <a16:creationId xmlns:a16="http://schemas.microsoft.com/office/drawing/2014/main" id="{579DA90D-DF64-41DE-A2B5-7B08B6159E15}"/>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812634" y="570586"/>
          <a:ext cx="451083" cy="476250"/>
        </a:xfrm>
        <a:prstGeom prst="rect">
          <a:avLst/>
        </a:prstGeom>
        <a:noFill/>
        <a:ln w="9525">
          <a:noFill/>
          <a:round/>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3" name="Picture 7">
          <a:hlinkClick xmlns:r="http://schemas.openxmlformats.org/officeDocument/2006/relationships" r:id="rId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368540" y="571500"/>
          <a:ext cx="451083" cy="476250"/>
        </a:xfrm>
        <a:prstGeom prst="rect">
          <a:avLst/>
        </a:prstGeom>
        <a:noFill/>
        <a:ln w="9525">
          <a:noFill/>
          <a:round/>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47626</xdr:colOff>
      <xdr:row>21</xdr:row>
      <xdr:rowOff>514350</xdr:rowOff>
    </xdr:to>
    <xdr:graphicFrame macro="">
      <xdr:nvGraphicFramePr>
        <xdr:cNvPr id="2" name="1 Gráfico">
          <a:extLst>
            <a:ext uri="{FF2B5EF4-FFF2-40B4-BE49-F238E27FC236}">
              <a16:creationId xmlns:a16="http://schemas.microsoft.com/office/drawing/2014/main" id="{463BA6BA-E96F-4BDD-818A-A1B81B931C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3" name="Picture 7">
          <a:hlinkClick xmlns:r="http://schemas.openxmlformats.org/officeDocument/2006/relationships" r:id="rId2"/>
          <a:extLst>
            <a:ext uri="{FF2B5EF4-FFF2-40B4-BE49-F238E27FC236}">
              <a16:creationId xmlns:a16="http://schemas.microsoft.com/office/drawing/2014/main" id="{E3EC4534-B19A-4853-9BD2-F4A2CE687D1B}"/>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02906" y="570586"/>
          <a:ext cx="451083" cy="476250"/>
        </a:xfrm>
        <a:prstGeom prst="rect">
          <a:avLst/>
        </a:prstGeom>
        <a:noFill/>
        <a:ln w="9525">
          <a:noFill/>
          <a:round/>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9526</xdr:colOff>
      <xdr:row>13</xdr:row>
      <xdr:rowOff>0</xdr:rowOff>
    </xdr:from>
    <xdr:to>
      <xdr:col>4</xdr:col>
      <xdr:colOff>15240</xdr:colOff>
      <xdr:row>21</xdr:row>
      <xdr:rowOff>422910</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9</xdr:col>
      <xdr:colOff>451083</xdr:colOff>
      <xdr:row>1</xdr:row>
      <xdr:rowOff>476250</xdr:rowOff>
    </xdr:to>
    <xdr:pic>
      <xdr:nvPicPr>
        <xdr:cNvPr id="4" name="Picture 7">
          <a:hlinkClick xmlns:r="http://schemas.openxmlformats.org/officeDocument/2006/relationships" r:id="rId2"/>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58000" y="0"/>
          <a:ext cx="451083" cy="476250"/>
        </a:xfrm>
        <a:prstGeom prst="rect">
          <a:avLst/>
        </a:prstGeom>
        <a:noFill/>
        <a:ln w="9525">
          <a:noFill/>
          <a:round/>
          <a:headEnd/>
          <a:tailEnd/>
        </a:ln>
      </xdr:spPr>
    </xdr:pic>
    <xdr:clientData/>
  </xdr:twoCellAnchor>
</xdr:wsDr>
</file>

<file path=xl/persons/person.xml><?xml version="1.0" encoding="utf-8"?>
<personList xmlns="http://schemas.microsoft.com/office/spreadsheetml/2018/threadedcomments" xmlns:x="http://schemas.openxmlformats.org/spreadsheetml/2006/main">
  <person displayName="Luis Gerardo Villalobos Picado" id="{C1DC8AD4-A026-4F51-91D6-29DDB3D07EDD}" userId="S::lvillalobos@tse.go.cr::ae248da7-fdce-4198-949a-567035cb9a5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3" displayName="Tabla13" ref="A2:E7" totalsRowShown="0" headerRowDxfId="404" dataDxfId="403">
  <autoFilter ref="A2:E7" xr:uid="{00000000-0009-0000-0100-000002000000}"/>
  <tableColumns count="5">
    <tableColumn id="1" xr3:uid="{00000000-0010-0000-0000-000001000000}" name="ENERO" dataDxfId="402"/>
    <tableColumn id="2" xr3:uid="{00000000-0010-0000-0000-000002000000}" name="FECHA" dataDxfId="401"/>
    <tableColumn id="3" xr3:uid="{00000000-0010-0000-0000-000003000000}" name="GB" dataDxfId="400"/>
    <tableColumn id="4" xr3:uid="{00000000-0010-0000-0000-000004000000}" name="ARCHIVOS" dataDxfId="399"/>
    <tableColumn id="5" xr3:uid="{00000000-0010-0000-0000-000005000000}" name="CARPETAS" dataDxfId="398"/>
  </tableColumns>
  <tableStyleInfo name="TableStyleMedium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1324578910" displayName="Tabla1324578910" ref="A2:E7" totalsRowShown="0" headerRowDxfId="341" dataDxfId="340">
  <autoFilter ref="A2:E7" xr:uid="{00000000-0009-0000-0100-000009000000}"/>
  <tableColumns count="5">
    <tableColumn id="1" xr3:uid="{00000000-0010-0000-0800-000001000000}" name="FEBRERO" dataDxfId="339"/>
    <tableColumn id="2" xr3:uid="{00000000-0010-0000-0800-000002000000}" name="FECHA" dataDxfId="338"/>
    <tableColumn id="3" xr3:uid="{00000000-0010-0000-0800-000003000000}" name="GB" dataDxfId="337"/>
    <tableColumn id="4" xr3:uid="{00000000-0010-0000-0800-000004000000}" name="ARCHIVOS" dataDxfId="336"/>
    <tableColumn id="5" xr3:uid="{00000000-0010-0000-0800-000005000000}" name="CARPETAS" dataDxfId="335"/>
  </tableColumns>
  <tableStyleInfo name="TableStyleMedium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32457891011" displayName="Tabla132457891011" ref="A2:E7" totalsRowShown="0" headerRowDxfId="334" dataDxfId="333">
  <autoFilter ref="A2:E7" xr:uid="{00000000-0009-0000-0100-00000A000000}"/>
  <tableColumns count="5">
    <tableColumn id="1" xr3:uid="{00000000-0010-0000-0900-000001000000}" name="MARZO" dataDxfId="332"/>
    <tableColumn id="2" xr3:uid="{00000000-0010-0000-0900-000002000000}" name="FECHA" dataDxfId="331"/>
    <tableColumn id="3" xr3:uid="{00000000-0010-0000-0900-000003000000}" name="GB" dataDxfId="330"/>
    <tableColumn id="4" xr3:uid="{00000000-0010-0000-0900-000004000000}" name="ARCHIVOS" dataDxfId="329"/>
    <tableColumn id="5" xr3:uid="{00000000-0010-0000-0900-000005000000}" name="CARPETAS" dataDxfId="328"/>
  </tableColumns>
  <tableStyleInfo name="TableStyleMedium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3245789101112" displayName="Tabla13245789101112" ref="A2:E7" totalsRowShown="0" headerRowDxfId="327" dataDxfId="326">
  <autoFilter ref="A2:E7" xr:uid="{00000000-0009-0000-0100-00000B000000}"/>
  <tableColumns count="5">
    <tableColumn id="1" xr3:uid="{00000000-0010-0000-0A00-000001000000}" name="MARZO" dataDxfId="325"/>
    <tableColumn id="2" xr3:uid="{00000000-0010-0000-0A00-000002000000}" name="FECHA" dataDxfId="324"/>
    <tableColumn id="3" xr3:uid="{00000000-0010-0000-0A00-000003000000}" name="GB" dataDxfId="323"/>
    <tableColumn id="4" xr3:uid="{00000000-0010-0000-0A00-000004000000}" name="ARCHIVOS" dataDxfId="322"/>
    <tableColumn id="5" xr3:uid="{00000000-0010-0000-0A00-000005000000}" name="CARPETAS" dataDxfId="321"/>
  </tableColumns>
  <tableStyleInfo name="TableStyleMedium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3245789101113" displayName="Tabla13245789101113" ref="A2:E7" totalsRowShown="0" headerRowDxfId="320" dataDxfId="319">
  <autoFilter ref="A2:E7" xr:uid="{00000000-0009-0000-0100-00000C000000}"/>
  <tableColumns count="5">
    <tableColumn id="1" xr3:uid="{00000000-0010-0000-0B00-000001000000}" name="MARZO" dataDxfId="318"/>
    <tableColumn id="2" xr3:uid="{00000000-0010-0000-0B00-000002000000}" name="FECHA" dataDxfId="317"/>
    <tableColumn id="3" xr3:uid="{00000000-0010-0000-0B00-000003000000}" name="GB" dataDxfId="316"/>
    <tableColumn id="4" xr3:uid="{00000000-0010-0000-0B00-000004000000}" name="ARCHIVOS" dataDxfId="315"/>
    <tableColumn id="5" xr3:uid="{00000000-0010-0000-0B00-000005000000}" name="CARPETAS" dataDxfId="314"/>
  </tableColumns>
  <tableStyleInfo name="TableStyleMedium8"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24578910111214" displayName="Tabla1324578910111214" ref="A2:E7" totalsRowShown="0" headerRowDxfId="313" dataDxfId="312">
  <autoFilter ref="A2:E7" xr:uid="{00000000-0009-0000-0100-00000D000000}"/>
  <tableColumns count="5">
    <tableColumn id="1" xr3:uid="{00000000-0010-0000-0C00-000001000000}" name="MARZO" dataDxfId="311"/>
    <tableColumn id="2" xr3:uid="{00000000-0010-0000-0C00-000002000000}" name="FECHA" dataDxfId="310"/>
    <tableColumn id="3" xr3:uid="{00000000-0010-0000-0C00-000003000000}" name="GB" dataDxfId="309"/>
    <tableColumn id="4" xr3:uid="{00000000-0010-0000-0C00-000004000000}" name="ARCHIVOS" dataDxfId="308"/>
    <tableColumn id="5" xr3:uid="{00000000-0010-0000-0C00-000005000000}" name="CARPETAS" dataDxfId="307"/>
  </tableColumns>
  <tableStyleInfo name="TableStyleMedium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0D000000}" name="Tabla132457891011121458" displayName="Tabla132457891011121458" ref="A2:E7" totalsRowShown="0" headerRowDxfId="306" dataDxfId="305">
  <autoFilter ref="A2:E7" xr:uid="{00000000-0009-0000-0100-000039000000}"/>
  <tableColumns count="5">
    <tableColumn id="1" xr3:uid="{00000000-0010-0000-0D00-000001000000}" name="MARZO" dataDxfId="304"/>
    <tableColumn id="2" xr3:uid="{00000000-0010-0000-0D00-000002000000}" name="FECHA" dataDxfId="303"/>
    <tableColumn id="3" xr3:uid="{00000000-0010-0000-0D00-000003000000}" name="GB" dataDxfId="302"/>
    <tableColumn id="4" xr3:uid="{00000000-0010-0000-0D00-000004000000}" name="ARCHIVOS" dataDxfId="301"/>
    <tableColumn id="5" xr3:uid="{00000000-0010-0000-0D00-000005000000}" name="CARPETAS" dataDxfId="300"/>
  </tableColumns>
  <tableStyleInfo name="TableStyleMedium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a132457891011121415" displayName="Tabla132457891011121415" ref="A2:E7" totalsRowShown="0" headerRowDxfId="299" dataDxfId="298">
  <autoFilter ref="A2:E7" xr:uid="{00000000-0009-0000-0100-00000E000000}"/>
  <tableColumns count="5">
    <tableColumn id="1" xr3:uid="{00000000-0010-0000-0E00-000001000000}" name="ABRIL" dataDxfId="297"/>
    <tableColumn id="2" xr3:uid="{00000000-0010-0000-0E00-000002000000}" name="FECHA" dataDxfId="296"/>
    <tableColumn id="3" xr3:uid="{00000000-0010-0000-0E00-000003000000}" name="GB" dataDxfId="295"/>
    <tableColumn id="4" xr3:uid="{00000000-0010-0000-0E00-000004000000}" name="ARCHIVOS" dataDxfId="294"/>
    <tableColumn id="5" xr3:uid="{00000000-0010-0000-0E00-000005000000}" name="CARPETAS" dataDxfId="293"/>
  </tableColumns>
  <tableStyleInfo name="TableStyleMedium8"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a13245789101112141516" displayName="Tabla13245789101112141516" ref="A2:E7" totalsRowShown="0" headerRowDxfId="292" dataDxfId="291">
  <autoFilter ref="A2:E7" xr:uid="{00000000-0009-0000-0100-00000F000000}"/>
  <tableColumns count="5">
    <tableColumn id="1" xr3:uid="{00000000-0010-0000-0F00-000001000000}" name="ABRIL" dataDxfId="290"/>
    <tableColumn id="2" xr3:uid="{00000000-0010-0000-0F00-000002000000}" name="FECHA" dataDxfId="289"/>
    <tableColumn id="3" xr3:uid="{00000000-0010-0000-0F00-000003000000}" name="GB" dataDxfId="288"/>
    <tableColumn id="4" xr3:uid="{00000000-0010-0000-0F00-000004000000}" name="ARCHIVOS" dataDxfId="287"/>
    <tableColumn id="5" xr3:uid="{00000000-0010-0000-0F00-000005000000}" name="CARPETAS" dataDxfId="286"/>
  </tableColumns>
  <tableStyleInfo name="TableStyleMedium8"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0000000}" name="Tabla1324578910111214151617" displayName="Tabla1324578910111214151617" ref="A2:E7" totalsRowShown="0" headerRowDxfId="285" dataDxfId="284">
  <autoFilter ref="A2:E7" xr:uid="{00000000-0009-0000-0100-000010000000}"/>
  <tableColumns count="5">
    <tableColumn id="1" xr3:uid="{00000000-0010-0000-1000-000001000000}" name="ABRIL" dataDxfId="283">
      <calculatedColumnFormula>Tabla13245789101112141516[[#This Row],[ABRIL]]</calculatedColumnFormula>
    </tableColumn>
    <tableColumn id="2" xr3:uid="{00000000-0010-0000-1000-000002000000}" name="FECHA" dataDxfId="282"/>
    <tableColumn id="3" xr3:uid="{00000000-0010-0000-1000-000003000000}" name="GB" dataDxfId="281"/>
    <tableColumn id="4" xr3:uid="{00000000-0010-0000-1000-000004000000}" name="ARCHIVOS" dataDxfId="280"/>
    <tableColumn id="5" xr3:uid="{00000000-0010-0000-1000-000005000000}" name="CARPETAS" dataDxfId="279"/>
  </tableColumns>
  <tableStyleInfo name="TableStyleMedium8"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abla132457891011121415161718" displayName="Tabla132457891011121415161718" ref="A2:E7" totalsRowShown="0" headerRowDxfId="278" dataDxfId="277">
  <autoFilter ref="A2:E7" xr:uid="{00000000-0009-0000-0100-000011000000}"/>
  <tableColumns count="5">
    <tableColumn id="1" xr3:uid="{00000000-0010-0000-1100-000001000000}" name="ABRIL" dataDxfId="276">
      <calculatedColumnFormula>Tabla1324578910111214151617[[#This Row],[ABRIL]]</calculatedColumnFormula>
    </tableColumn>
    <tableColumn id="2" xr3:uid="{00000000-0010-0000-1100-000002000000}" name="FECHA" dataDxfId="275"/>
    <tableColumn id="3" xr3:uid="{00000000-0010-0000-1100-000003000000}" name="GB" dataDxfId="274"/>
    <tableColumn id="4" xr3:uid="{00000000-0010-0000-1100-000004000000}" name="ARCHIVOS" dataDxfId="273"/>
    <tableColumn id="5" xr3:uid="{00000000-0010-0000-1100-000005000000}" name="CARPETAS" dataDxfId="272"/>
  </tableColumns>
  <tableStyleInfo name="TableStyleMedium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132" displayName="Tabla132" ref="A2:E7" totalsRowShown="0" headerRowDxfId="397" dataDxfId="396">
  <autoFilter ref="A2:E7" xr:uid="{00000000-0009-0000-0100-000001000000}"/>
  <tableColumns count="5">
    <tableColumn id="1" xr3:uid="{00000000-0010-0000-0100-000001000000}" name="ENERO" dataDxfId="395"/>
    <tableColumn id="2" xr3:uid="{00000000-0010-0000-0100-000002000000}" name="FECHA" dataDxfId="394"/>
    <tableColumn id="3" xr3:uid="{00000000-0010-0000-0100-000003000000}" name="GB" dataDxfId="393"/>
    <tableColumn id="4" xr3:uid="{00000000-0010-0000-0100-000004000000}" name="ARCHIVOS" dataDxfId="392"/>
    <tableColumn id="5" xr3:uid="{00000000-0010-0000-0100-000005000000}" name="CARPETAS" dataDxfId="391"/>
  </tableColumns>
  <tableStyleInfo name="TableStyleMedium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2000000}" name="Tabla1324578910111214151617186" displayName="Tabla1324578910111214151617186" ref="A2:E7" totalsRowShown="0" headerRowDxfId="271" dataDxfId="270">
  <autoFilter ref="A2:E7" xr:uid="{00000000-0009-0000-0100-000005000000}"/>
  <tableColumns count="5">
    <tableColumn id="1" xr3:uid="{00000000-0010-0000-1200-000001000000}" name="ABRIL" dataDxfId="269"/>
    <tableColumn id="2" xr3:uid="{00000000-0010-0000-1200-000002000000}" name="FECHA" dataDxfId="268"/>
    <tableColumn id="3" xr3:uid="{00000000-0010-0000-1200-000003000000}" name="GB" dataDxfId="267"/>
    <tableColumn id="4" xr3:uid="{00000000-0010-0000-1200-000004000000}" name="ARCHIVOS" dataDxfId="266"/>
    <tableColumn id="5" xr3:uid="{00000000-0010-0000-1200-000005000000}" name="CARPETAS" dataDxfId="265"/>
  </tableColumns>
  <tableStyleInfo name="TableStyleMedium8"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3000000}" name="Tabla13245789101112141516171819" displayName="Tabla13245789101112141516171819" ref="A2:E7" totalsRowShown="0" headerRowDxfId="264" dataDxfId="263">
  <autoFilter ref="A2:E7" xr:uid="{00000000-0009-0000-0100-000012000000}"/>
  <tableColumns count="5">
    <tableColumn id="1" xr3:uid="{00000000-0010-0000-1300-000001000000}" name="MAYO" dataDxfId="262"/>
    <tableColumn id="2" xr3:uid="{00000000-0010-0000-1300-000002000000}" name="FECHA" dataDxfId="261"/>
    <tableColumn id="3" xr3:uid="{00000000-0010-0000-1300-000003000000}" name="GB" dataDxfId="260"/>
    <tableColumn id="4" xr3:uid="{00000000-0010-0000-1300-000004000000}" name="ARCHIVOS" dataDxfId="259"/>
    <tableColumn id="5" xr3:uid="{00000000-0010-0000-1300-000005000000}" name="CARPETAS" dataDxfId="258"/>
  </tableColumns>
  <tableStyleInfo name="TableStyleMedium8"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4000000}" name="Tabla1324578910111214151617181920" displayName="Tabla1324578910111214151617181920" ref="A2:E7" totalsRowShown="0" headerRowDxfId="257" dataDxfId="256">
  <autoFilter ref="A2:E7" xr:uid="{00000000-0009-0000-0100-000013000000}"/>
  <tableColumns count="5">
    <tableColumn id="1" xr3:uid="{00000000-0010-0000-1400-000001000000}" name="MAYO" dataDxfId="255"/>
    <tableColumn id="2" xr3:uid="{00000000-0010-0000-1400-000002000000}" name="FECHA" dataDxfId="254"/>
    <tableColumn id="3" xr3:uid="{00000000-0010-0000-1400-000003000000}" name="GB" dataDxfId="253"/>
    <tableColumn id="4" xr3:uid="{00000000-0010-0000-1400-000004000000}" name="ARCHIVOS" dataDxfId="252"/>
    <tableColumn id="5" xr3:uid="{00000000-0010-0000-1400-000005000000}" name="CARPETAS" dataDxfId="251"/>
  </tableColumns>
  <tableStyleInfo name="TableStyleMedium8"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5000000}" name="Tabla132457891011121415161718192021" displayName="Tabla132457891011121415161718192021" ref="A2:E7" totalsRowShown="0" headerRowDxfId="250" dataDxfId="249">
  <autoFilter ref="A2:E7" xr:uid="{00000000-0009-0000-0100-000014000000}"/>
  <tableColumns count="5">
    <tableColumn id="1" xr3:uid="{00000000-0010-0000-1500-000001000000}" name="MAYO" dataDxfId="248"/>
    <tableColumn id="2" xr3:uid="{00000000-0010-0000-1500-000002000000}" name="FECHA" dataDxfId="247"/>
    <tableColumn id="3" xr3:uid="{00000000-0010-0000-1500-000003000000}" name="GB" dataDxfId="246"/>
    <tableColumn id="4" xr3:uid="{00000000-0010-0000-1500-000004000000}" name="ARCHIVOS" dataDxfId="245"/>
    <tableColumn id="5" xr3:uid="{00000000-0010-0000-1500-000005000000}" name="CARPETAS" dataDxfId="244"/>
  </tableColumns>
  <tableStyleInfo name="TableStyleMedium8"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6000000}" name="Tabla13245789101112141516171819202122" displayName="Tabla13245789101112141516171819202122" ref="A2:E7" totalsRowShown="0" headerRowDxfId="243">
  <autoFilter ref="A2:E7" xr:uid="{00000000-0009-0000-0100-000015000000}"/>
  <tableColumns count="5">
    <tableColumn id="1" xr3:uid="{00000000-0010-0000-1600-000001000000}" name="MAYO" dataDxfId="242"/>
    <tableColumn id="2" xr3:uid="{00000000-0010-0000-1600-000002000000}" name="FECHA" dataDxfId="241">
      <calculatedColumnFormula>Tabla132457891011121415161718192021[[#This Row],[FECHA]]</calculatedColumnFormula>
    </tableColumn>
    <tableColumn id="3" xr3:uid="{00000000-0010-0000-1600-000003000000}" name="GB" dataDxfId="240">
      <calculatedColumnFormula>Tabla132457891011121415161718192021[[#This Row],[GB]]</calculatedColumnFormula>
    </tableColumn>
    <tableColumn id="4" xr3:uid="{00000000-0010-0000-1600-000004000000}" name="ARCHIVOS" dataDxfId="239">
      <calculatedColumnFormula>Tabla132457891011121415161718192021[[#This Row],[ARCHIVOS]]</calculatedColumnFormula>
    </tableColumn>
    <tableColumn id="5" xr3:uid="{00000000-0010-0000-1600-000005000000}" name="CARPETAS" dataDxfId="238">
      <calculatedColumnFormula>Tabla132457891011121415161718192021[[#This Row],[CARPETAS]]</calculatedColumnFormula>
    </tableColumn>
  </tableColumns>
  <tableStyleInfo name="TableStyleMedium8"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7000000}" name="Tabla1324578910111214151617181920212223" displayName="Tabla1324578910111214151617181920212223" ref="A2:E7" totalsRowShown="0" headerRowDxfId="237" dataDxfId="236">
  <autoFilter ref="A2:E7" xr:uid="{00000000-0009-0000-0100-000016000000}"/>
  <tableColumns count="5">
    <tableColumn id="1" xr3:uid="{00000000-0010-0000-1700-000001000000}" name="MAYO" dataDxfId="235"/>
    <tableColumn id="2" xr3:uid="{00000000-0010-0000-1700-000002000000}" name="FECHA" dataDxfId="234"/>
    <tableColumn id="3" xr3:uid="{00000000-0010-0000-1700-000003000000}" name="GB" dataDxfId="233"/>
    <tableColumn id="4" xr3:uid="{00000000-0010-0000-1700-000004000000}" name="ARCHIVOS" dataDxfId="232"/>
    <tableColumn id="5" xr3:uid="{00000000-0010-0000-1700-000005000000}" name="CARPETAS" dataDxfId="231"/>
  </tableColumns>
  <tableStyleInfo name="TableStyleMedium8"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8000000}" name="Tabla132457891011121415161718192021222324" displayName="Tabla132457891011121415161718192021222324" ref="A2:E7" totalsRowShown="0" headerRowDxfId="230" dataDxfId="229">
  <autoFilter ref="A2:E7" xr:uid="{00000000-0009-0000-0100-000017000000}"/>
  <tableColumns count="5">
    <tableColumn id="1" xr3:uid="{00000000-0010-0000-1800-000001000000}" name="JUNIO" dataDxfId="228"/>
    <tableColumn id="2" xr3:uid="{00000000-0010-0000-1800-000002000000}" name="FECHA" dataDxfId="227"/>
    <tableColumn id="3" xr3:uid="{00000000-0010-0000-1800-000003000000}" name="GB" dataDxfId="226"/>
    <tableColumn id="4" xr3:uid="{00000000-0010-0000-1800-000004000000}" name="ARCHIVOS" dataDxfId="225"/>
    <tableColumn id="5" xr3:uid="{00000000-0010-0000-1800-000005000000}" name="CARPETAS" dataDxfId="224"/>
  </tableColumns>
  <tableStyleInfo name="TableStyleMedium8"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9000000}" name="Tabla13245789101112141516171819202122232425" displayName="Tabla13245789101112141516171819202122232425" ref="A2:E7" totalsRowShown="0" headerRowDxfId="223" dataDxfId="222">
  <autoFilter ref="A2:E7" xr:uid="{00000000-0009-0000-0100-000018000000}"/>
  <tableColumns count="5">
    <tableColumn id="1" xr3:uid="{00000000-0010-0000-1900-000001000000}" name="JUNIO" dataDxfId="221"/>
    <tableColumn id="2" xr3:uid="{00000000-0010-0000-1900-000002000000}" name="FECHA" dataDxfId="220"/>
    <tableColumn id="3" xr3:uid="{00000000-0010-0000-1900-000003000000}" name="GB" dataDxfId="219"/>
    <tableColumn id="4" xr3:uid="{00000000-0010-0000-1900-000004000000}" name="ARCHIVOS" dataDxfId="218"/>
    <tableColumn id="5" xr3:uid="{00000000-0010-0000-1900-000005000000}" name="CARPETAS" dataDxfId="217"/>
  </tableColumns>
  <tableStyleInfo name="TableStyleMedium8"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A000000}" name="Tabla1324578910111214151617181920212223242526" displayName="Tabla1324578910111214151617181920212223242526" ref="A2:E7" totalsRowShown="0" headerRowDxfId="216" dataDxfId="215">
  <autoFilter ref="A2:E7" xr:uid="{00000000-0009-0000-0100-000019000000}"/>
  <tableColumns count="5">
    <tableColumn id="1" xr3:uid="{00000000-0010-0000-1A00-000001000000}" name="JUNIO" dataDxfId="214"/>
    <tableColumn id="2" xr3:uid="{00000000-0010-0000-1A00-000002000000}" name="FECHA" dataDxfId="213"/>
    <tableColumn id="3" xr3:uid="{00000000-0010-0000-1A00-000003000000}" name="GB" dataDxfId="212"/>
    <tableColumn id="4" xr3:uid="{00000000-0010-0000-1A00-000004000000}" name="ARCHIVOS" dataDxfId="211"/>
    <tableColumn id="5" xr3:uid="{00000000-0010-0000-1A00-000005000000}" name="CARPETAS" dataDxfId="210"/>
  </tableColumns>
  <tableStyleInfo name="TableStyleMedium8"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B000000}" name="Tabla132457891011121415161718192021222324252627" displayName="Tabla132457891011121415161718192021222324252627" ref="A2:E7" totalsRowShown="0" headerRowDxfId="209" dataDxfId="208">
  <autoFilter ref="A2:E7" xr:uid="{00000000-0009-0000-0100-00001A000000}"/>
  <tableColumns count="5">
    <tableColumn id="1" xr3:uid="{00000000-0010-0000-1B00-000001000000}" name="JUNIO" dataDxfId="207"/>
    <tableColumn id="2" xr3:uid="{00000000-0010-0000-1B00-000002000000}" name="FECHA" dataDxfId="206"/>
    <tableColumn id="3" xr3:uid="{00000000-0010-0000-1B00-000003000000}" name="GB" dataDxfId="205"/>
    <tableColumn id="4" xr3:uid="{00000000-0010-0000-1B00-000004000000}" name="ARCHIVOS" dataDxfId="204"/>
    <tableColumn id="5" xr3:uid="{00000000-0010-0000-1B00-000005000000}" name="CARPETAS" dataDxfId="203"/>
  </tableColumns>
  <tableStyleInfo name="TableStyleMedium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1324" displayName="Tabla1324" ref="A2:E7" totalsRowShown="0" headerRowDxfId="390" dataDxfId="389">
  <autoFilter ref="A2:E7" xr:uid="{00000000-0009-0000-0100-000003000000}"/>
  <tableColumns count="5">
    <tableColumn id="1" xr3:uid="{00000000-0010-0000-0200-000001000000}" name="ENERO" dataDxfId="388"/>
    <tableColumn id="2" xr3:uid="{00000000-0010-0000-0200-000002000000}" name="FECHA" dataDxfId="387"/>
    <tableColumn id="3" xr3:uid="{00000000-0010-0000-0200-000003000000}" name="GB" dataDxfId="386"/>
    <tableColumn id="4" xr3:uid="{00000000-0010-0000-0200-000004000000}" name="ARCHIVOS" dataDxfId="385"/>
    <tableColumn id="5" xr3:uid="{00000000-0010-0000-0200-000005000000}" name="CARPETAS" dataDxfId="384"/>
  </tableColumns>
  <tableStyleInfo name="TableStyleMedium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1C000000}" name="Tabla13245789101112141516171819202122232425262759" displayName="Tabla13245789101112141516171819202122232425262759" ref="A2:E7" totalsRowShown="0" headerRowDxfId="202" dataDxfId="201">
  <autoFilter ref="A2:E7" xr:uid="{00000000-0009-0000-0100-00003A000000}"/>
  <tableColumns count="5">
    <tableColumn id="1" xr3:uid="{00000000-0010-0000-1C00-000001000000}" name="JUNIO" dataDxfId="200"/>
    <tableColumn id="2" xr3:uid="{00000000-0010-0000-1C00-000002000000}" name="FECHA" dataDxfId="199"/>
    <tableColumn id="3" xr3:uid="{00000000-0010-0000-1C00-000003000000}" name="GB" dataDxfId="198"/>
    <tableColumn id="4" xr3:uid="{00000000-0010-0000-1C00-000004000000}" name="ARCHIVOS" dataDxfId="197"/>
    <tableColumn id="5" xr3:uid="{00000000-0010-0000-1C00-000005000000}" name="CARPETAS" dataDxfId="196"/>
  </tableColumns>
  <tableStyleInfo name="TableStyleMedium8"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D000000}" name="Tabla13245789101112141516171819202122232425262728" displayName="Tabla13245789101112141516171819202122232425262728" ref="A2:E7" totalsRowShown="0" headerRowDxfId="195" dataDxfId="194">
  <autoFilter ref="A2:E7" xr:uid="{00000000-0009-0000-0100-00001B000000}"/>
  <tableColumns count="5">
    <tableColumn id="1" xr3:uid="{00000000-0010-0000-1D00-000001000000}" name="JULIO" dataDxfId="193"/>
    <tableColumn id="2" xr3:uid="{00000000-0010-0000-1D00-000002000000}" name="FECHA" dataDxfId="192"/>
    <tableColumn id="3" xr3:uid="{00000000-0010-0000-1D00-000003000000}" name="GB" dataDxfId="191"/>
    <tableColumn id="4" xr3:uid="{00000000-0010-0000-1D00-000004000000}" name="ARCHIVOS" dataDxfId="190"/>
    <tableColumn id="5" xr3:uid="{00000000-0010-0000-1D00-000005000000}" name="CARPETAS" dataDxfId="189"/>
  </tableColumns>
  <tableStyleInfo name="TableStyleMedium8"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E000000}" name="Tabla1324578910111214151617181920212223242526272829" displayName="Tabla1324578910111214151617181920212223242526272829" ref="A2:E7" totalsRowShown="0" headerRowDxfId="188" dataDxfId="187">
  <autoFilter ref="A2:E7" xr:uid="{00000000-0009-0000-0100-00001C000000}"/>
  <tableColumns count="5">
    <tableColumn id="1" xr3:uid="{00000000-0010-0000-1E00-000001000000}" name="JULIO" dataDxfId="186"/>
    <tableColumn id="2" xr3:uid="{00000000-0010-0000-1E00-000002000000}" name="FECHA" dataDxfId="185"/>
    <tableColumn id="3" xr3:uid="{00000000-0010-0000-1E00-000003000000}" name="GB" dataDxfId="184"/>
    <tableColumn id="4" xr3:uid="{00000000-0010-0000-1E00-000004000000}" name="ARCHIVOS" dataDxfId="183"/>
    <tableColumn id="5" xr3:uid="{00000000-0010-0000-1E00-000005000000}" name="CARPETAS" dataDxfId="182"/>
  </tableColumns>
  <tableStyleInfo name="TableStyleMedium8"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F000000}" name="Tabla132457891011121415161718192021222324252627282930" displayName="Tabla132457891011121415161718192021222324252627282930" ref="A2:E7" totalsRowShown="0" headerRowDxfId="181" dataDxfId="180">
  <autoFilter ref="A2:E7" xr:uid="{00000000-0009-0000-0100-00001D000000}"/>
  <tableColumns count="5">
    <tableColumn id="1" xr3:uid="{00000000-0010-0000-1F00-000001000000}" name="JULIO" dataDxfId="179"/>
    <tableColumn id="2" xr3:uid="{00000000-0010-0000-1F00-000002000000}" name="FECHA" dataDxfId="178"/>
    <tableColumn id="3" xr3:uid="{00000000-0010-0000-1F00-000003000000}" name="GB" dataDxfId="177"/>
    <tableColumn id="4" xr3:uid="{00000000-0010-0000-1F00-000004000000}" name="ARCHIVOS" dataDxfId="176"/>
    <tableColumn id="5" xr3:uid="{00000000-0010-0000-1F00-000005000000}" name="CARPETAS" dataDxfId="175"/>
  </tableColumns>
  <tableStyleInfo name="TableStyleMedium8"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0000000}" name="Tabla13245789101112141516171819202122232425262728293031" displayName="Tabla13245789101112141516171819202122232425262728293031" ref="A2:E7" totalsRowShown="0" headerRowDxfId="174" dataDxfId="173">
  <autoFilter ref="A2:E7" xr:uid="{00000000-0009-0000-0100-00001E000000}"/>
  <tableColumns count="5">
    <tableColumn id="1" xr3:uid="{00000000-0010-0000-2000-000001000000}" name="JULIO" dataDxfId="172"/>
    <tableColumn id="2" xr3:uid="{00000000-0010-0000-2000-000002000000}" name="FECHA" dataDxfId="171"/>
    <tableColumn id="3" xr3:uid="{00000000-0010-0000-2000-000003000000}" name="GB" dataDxfId="170"/>
    <tableColumn id="4" xr3:uid="{00000000-0010-0000-2000-000004000000}" name="ARCHIVOS" dataDxfId="169"/>
    <tableColumn id="5" xr3:uid="{00000000-0010-0000-2000-000005000000}" name="CARPETAS" dataDxfId="168"/>
  </tableColumns>
  <tableStyleInfo name="TableStyleMedium8"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1000000}" name="Tabla1324578910111214151617181920212223242526272829303132" displayName="Tabla1324578910111214151617181920212223242526272829303132" ref="A2:E7" totalsRowShown="0" headerRowDxfId="167" dataDxfId="166">
  <autoFilter ref="A2:E7" xr:uid="{00000000-0009-0000-0100-00001F000000}"/>
  <tableColumns count="5">
    <tableColumn id="1" xr3:uid="{00000000-0010-0000-2100-000001000000}" name="AGOSTO" dataDxfId="165"/>
    <tableColumn id="2" xr3:uid="{00000000-0010-0000-2100-000002000000}" name="FECHA" dataDxfId="164"/>
    <tableColumn id="3" xr3:uid="{00000000-0010-0000-2100-000003000000}" name="GB" dataDxfId="163"/>
    <tableColumn id="4" xr3:uid="{00000000-0010-0000-2100-000004000000}" name="ARCHIVOS" dataDxfId="162"/>
    <tableColumn id="5" xr3:uid="{00000000-0010-0000-2100-000005000000}" name="CARPETAS" dataDxfId="161"/>
  </tableColumns>
  <tableStyleInfo name="TableStyleMedium8"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2000000}" name="Tabla132457891011121415161718192021222324252627282930313233" displayName="Tabla132457891011121415161718192021222324252627282930313233" ref="A2:E7" totalsRowShown="0" headerRowDxfId="160" dataDxfId="159">
  <autoFilter ref="A2:E7" xr:uid="{00000000-0009-0000-0100-000020000000}"/>
  <tableColumns count="5">
    <tableColumn id="1" xr3:uid="{00000000-0010-0000-2200-000001000000}" name="AGOSTO" dataDxfId="158"/>
    <tableColumn id="2" xr3:uid="{00000000-0010-0000-2200-000002000000}" name="FECHA" dataDxfId="157"/>
    <tableColumn id="3" xr3:uid="{00000000-0010-0000-2200-000003000000}" name="GB" dataDxfId="156"/>
    <tableColumn id="4" xr3:uid="{00000000-0010-0000-2200-000004000000}" name="ARCHIVOS" dataDxfId="155"/>
    <tableColumn id="5" xr3:uid="{00000000-0010-0000-2200-000005000000}" name="CARPETAS" dataDxfId="154"/>
  </tableColumns>
  <tableStyleInfo name="TableStyleMedium8"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3000000}" name="Tabla13245789101112141516171819202122232425262728293031323334" displayName="Tabla13245789101112141516171819202122232425262728293031323334" ref="A2:E7" totalsRowShown="0" headerRowDxfId="153" dataDxfId="152">
  <autoFilter ref="A2:E7" xr:uid="{00000000-0009-0000-0100-000021000000}"/>
  <tableColumns count="5">
    <tableColumn id="1" xr3:uid="{00000000-0010-0000-2300-000001000000}" name="AGOSTO" dataDxfId="151"/>
    <tableColumn id="2" xr3:uid="{00000000-0010-0000-2300-000002000000}" name="FECHA" dataDxfId="150"/>
    <tableColumn id="3" xr3:uid="{00000000-0010-0000-2300-000003000000}" name="GB" dataDxfId="149"/>
    <tableColumn id="4" xr3:uid="{00000000-0010-0000-2300-000004000000}" name="ARCHIVOS" dataDxfId="148"/>
    <tableColumn id="5" xr3:uid="{00000000-0010-0000-2300-000005000000}" name="CARPETAS" dataDxfId="147"/>
  </tableColumns>
  <tableStyleInfo name="TableStyleMedium8"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4000000}" name="Tabla1324578910111214151617181920212223242526272829303132333435" displayName="Tabla1324578910111214151617181920212223242526272829303132333435" ref="A2:E7" totalsRowShown="0" headerRowDxfId="146" dataDxfId="145">
  <autoFilter ref="A2:E7" xr:uid="{00000000-0009-0000-0100-000022000000}"/>
  <tableColumns count="5">
    <tableColumn id="1" xr3:uid="{00000000-0010-0000-2400-000001000000}" name="AGOSTO" dataDxfId="144"/>
    <tableColumn id="2" xr3:uid="{00000000-0010-0000-2400-000002000000}" name="FECHA" dataDxfId="143"/>
    <tableColumn id="3" xr3:uid="{00000000-0010-0000-2400-000003000000}" name="GB" dataDxfId="142"/>
    <tableColumn id="4" xr3:uid="{00000000-0010-0000-2400-000004000000}" name="ARCHIVOS" dataDxfId="141"/>
    <tableColumn id="5" xr3:uid="{00000000-0010-0000-2400-000005000000}" name="CARPETAS" dataDxfId="140"/>
  </tableColumns>
  <tableStyleInfo name="TableStyleMedium8"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627549B5-A049-49D0-ADC3-B4127234A844}" name="Tabla132457891011121415161718192021222324252627282930313233343536" displayName="Tabla132457891011121415161718192021222324252627282930313233343536" ref="A2:E7" totalsRowShown="0" headerRowDxfId="139" dataDxfId="138">
  <autoFilter ref="A2:E7" xr:uid="{00000000-0009-0000-0100-000022000000}"/>
  <tableColumns count="5">
    <tableColumn id="1" xr3:uid="{03135663-414F-445A-9C72-13D372AEC677}" name="AGOSTO" dataDxfId="137"/>
    <tableColumn id="2" xr3:uid="{CE6CA583-50F4-405D-BEA9-24B098429A5C}" name="FECHA" dataDxfId="136"/>
    <tableColumn id="3" xr3:uid="{A8EAC204-5BD1-4D9A-9B75-AAFE72213A7F}" name="GB" dataDxfId="135"/>
    <tableColumn id="4" xr3:uid="{464C40B6-D262-47EC-9E5A-AD7D979DECF7}" name="ARCHIVOS" dataDxfId="134"/>
    <tableColumn id="5" xr3:uid="{F53CF85F-EEF8-4D10-BE3B-07AD95693F4D}" name="CARPETAS" dataDxfId="133"/>
  </tableColumns>
  <tableStyleInfo name="TableStyleMedium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a13245" displayName="Tabla13245" ref="A2:E7" totalsRowShown="0" headerRowDxfId="383" dataDxfId="382">
  <autoFilter ref="A2:E7" xr:uid="{00000000-0009-0000-0100-000004000000}"/>
  <tableColumns count="5">
    <tableColumn id="1" xr3:uid="{00000000-0010-0000-0300-000001000000}" name="ENERO" dataDxfId="381"/>
    <tableColumn id="2" xr3:uid="{00000000-0010-0000-0300-000002000000}" name="FECHA" dataDxfId="380"/>
    <tableColumn id="3" xr3:uid="{00000000-0010-0000-0300-000003000000}" name="GB" dataDxfId="379"/>
    <tableColumn id="4" xr3:uid="{00000000-0010-0000-0300-000004000000}" name="ARCHIVOS" dataDxfId="378"/>
    <tableColumn id="5" xr3:uid="{00000000-0010-0000-0300-000005000000}" name="CARPETAS" dataDxfId="377"/>
  </tableColumns>
  <tableStyleInfo name="TableStyleMedium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5000000}" name="Tabla132457891011121415161718192021222324252627282930313233343537" displayName="Tabla132457891011121415161718192021222324252627282930313233343537" ref="A2:E7" totalsRowShown="0" headerRowDxfId="132" dataDxfId="131">
  <autoFilter ref="A2:E7" xr:uid="{00000000-0009-0000-0100-000024000000}"/>
  <tableColumns count="5">
    <tableColumn id="1" xr3:uid="{00000000-0010-0000-2500-000001000000}" name="SEPTIEMBRE" dataDxfId="130"/>
    <tableColumn id="2" xr3:uid="{00000000-0010-0000-2500-000002000000}" name="FECHA" dataDxfId="129"/>
    <tableColumn id="3" xr3:uid="{00000000-0010-0000-2500-000003000000}" name="GB" dataDxfId="128"/>
    <tableColumn id="4" xr3:uid="{00000000-0010-0000-2500-000004000000}" name="ARCHIVOS" dataDxfId="127"/>
    <tableColumn id="5" xr3:uid="{00000000-0010-0000-2500-000005000000}" name="CARPETAS" dataDxfId="126"/>
  </tableColumns>
  <tableStyleInfo name="TableStyleMedium8"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6000000}" name="Tabla13245789101112141516171819202122232425262728293031323334353738" displayName="Tabla13245789101112141516171819202122232425262728293031323334353738" ref="A2:E7" totalsRowShown="0" headerRowDxfId="125" dataDxfId="124">
  <autoFilter ref="A2:E7" xr:uid="{00000000-0009-0000-0100-000025000000}"/>
  <tableColumns count="5">
    <tableColumn id="1" xr3:uid="{00000000-0010-0000-2600-000001000000}" name="SEPTIEMBRE" dataDxfId="123"/>
    <tableColumn id="2" xr3:uid="{00000000-0010-0000-2600-000002000000}" name="FECHA" dataDxfId="122"/>
    <tableColumn id="3" xr3:uid="{00000000-0010-0000-2600-000003000000}" name="GB" dataDxfId="121"/>
    <tableColumn id="4" xr3:uid="{00000000-0010-0000-2600-000004000000}" name="ARCHIVOS" dataDxfId="120"/>
    <tableColumn id="5" xr3:uid="{00000000-0010-0000-2600-000005000000}" name="CARPETAS" dataDxfId="119"/>
  </tableColumns>
  <tableStyleInfo name="TableStyleMedium8"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7000000}" name="Tabla1324578910111214151617181920212223242526272829303132333435373839" displayName="Tabla1324578910111214151617181920212223242526272829303132333435373839" ref="A2:E7" totalsRowShown="0" headerRowDxfId="118" dataDxfId="117">
  <autoFilter ref="A2:E7" xr:uid="{00000000-0009-0000-0100-000026000000}"/>
  <tableColumns count="5">
    <tableColumn id="1" xr3:uid="{00000000-0010-0000-2700-000001000000}" name="SEPTIEMBRE" dataDxfId="116"/>
    <tableColumn id="2" xr3:uid="{00000000-0010-0000-2700-000002000000}" name="FECHA" dataDxfId="115"/>
    <tableColumn id="3" xr3:uid="{00000000-0010-0000-2700-000003000000}" name="GB" dataDxfId="114"/>
    <tableColumn id="4" xr3:uid="{00000000-0010-0000-2700-000004000000}" name="ARCHIVOS" dataDxfId="113"/>
    <tableColumn id="5" xr3:uid="{00000000-0010-0000-2700-000005000000}" name="CARPETAS" dataDxfId="112"/>
  </tableColumns>
  <tableStyleInfo name="TableStyleMedium8"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8000000}" name="Tabla132457891011121415161718192021222324252627282930313233343537383940" displayName="Tabla132457891011121415161718192021222324252627282930313233343537383940" ref="A2:E7" totalsRowShown="0" headerRowDxfId="111" dataDxfId="110">
  <autoFilter ref="A2:E7" xr:uid="{00000000-0009-0000-0100-000027000000}"/>
  <tableColumns count="5">
    <tableColumn id="1" xr3:uid="{00000000-0010-0000-2800-000001000000}" name="SEPTIEMBRE" dataDxfId="109"/>
    <tableColumn id="2" xr3:uid="{00000000-0010-0000-2800-000002000000}" name="FECHA" dataDxfId="108"/>
    <tableColumn id="3" xr3:uid="{00000000-0010-0000-2800-000003000000}" name="GB" dataDxfId="107"/>
    <tableColumn id="4" xr3:uid="{00000000-0010-0000-2800-000004000000}" name="ARCHIVOS" dataDxfId="106"/>
    <tableColumn id="5" xr3:uid="{00000000-0010-0000-2800-000005000000}" name="CARPETAS" dataDxfId="105"/>
  </tableColumns>
  <tableStyleInfo name="TableStyleMedium8"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9000000}" name="Tabla13245789101112141516171819202122232425262728293031323334353738394049" displayName="Tabla13245789101112141516171819202122232425262728293031323334353738394049" ref="A2:E7" totalsRowShown="0" headerRowDxfId="104" dataDxfId="103">
  <autoFilter ref="A2:E7" xr:uid="{00000000-0009-0000-0100-000030000000}"/>
  <tableColumns count="5">
    <tableColumn id="1" xr3:uid="{00000000-0010-0000-2900-000001000000}" name="SEPTIEMBRE" dataDxfId="102"/>
    <tableColumn id="2" xr3:uid="{00000000-0010-0000-2900-000002000000}" name="FECHA" dataDxfId="101"/>
    <tableColumn id="3" xr3:uid="{00000000-0010-0000-2900-000003000000}" name="GB" dataDxfId="100"/>
    <tableColumn id="4" xr3:uid="{00000000-0010-0000-2900-000004000000}" name="ARCHIVOS" dataDxfId="99"/>
    <tableColumn id="5" xr3:uid="{00000000-0010-0000-2900-000005000000}" name="CARPETAS" dataDxfId="98"/>
  </tableColumns>
  <tableStyleInfo name="TableStyleMedium8"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A000000}" name="Tabla13245789101112141516171819202122232425262728293031323334353738394041" displayName="Tabla13245789101112141516171819202122232425262728293031323334353738394041" ref="A2:E7" totalsRowShown="0" headerRowDxfId="97" dataDxfId="96">
  <autoFilter ref="A2:E7" xr:uid="{00000000-0009-0000-0100-000028000000}"/>
  <tableColumns count="5">
    <tableColumn id="1" xr3:uid="{00000000-0010-0000-2A00-000001000000}" name="OCTUBRE" dataDxfId="95"/>
    <tableColumn id="2" xr3:uid="{00000000-0010-0000-2A00-000002000000}" name="FECHA" dataDxfId="94"/>
    <tableColumn id="3" xr3:uid="{00000000-0010-0000-2A00-000003000000}" name="GB" dataDxfId="93"/>
    <tableColumn id="4" xr3:uid="{00000000-0010-0000-2A00-000004000000}" name="ARCHIVOS" dataDxfId="92"/>
    <tableColumn id="5" xr3:uid="{00000000-0010-0000-2A00-000005000000}" name="CARPETAS" dataDxfId="91"/>
  </tableColumns>
  <tableStyleInfo name="TableStyleMedium8"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B000000}" name="Tabla1324578910111214151617181920212223242526272829303132333435373839404142" displayName="Tabla1324578910111214151617181920212223242526272829303132333435373839404142" ref="A2:E7" totalsRowShown="0" headerRowDxfId="90" dataDxfId="89">
  <autoFilter ref="A2:E7" xr:uid="{00000000-0009-0000-0100-000029000000}"/>
  <tableColumns count="5">
    <tableColumn id="1" xr3:uid="{00000000-0010-0000-2B00-000001000000}" name="OCTUBRE" dataDxfId="88"/>
    <tableColumn id="2" xr3:uid="{00000000-0010-0000-2B00-000002000000}" name="FECHA" dataDxfId="87"/>
    <tableColumn id="3" xr3:uid="{00000000-0010-0000-2B00-000003000000}" name="GB" dataDxfId="86"/>
    <tableColumn id="4" xr3:uid="{00000000-0010-0000-2B00-000004000000}" name="ARCHIVOS" dataDxfId="85"/>
    <tableColumn id="5" xr3:uid="{00000000-0010-0000-2B00-000005000000}" name="CARPETAS" dataDxfId="84"/>
  </tableColumns>
  <tableStyleInfo name="TableStyleMedium8"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C000000}" name="Tabla132457891011121415161718192021222324252627282930313233343537383940414243" displayName="Tabla132457891011121415161718192021222324252627282930313233343537383940414243" ref="A2:E7" totalsRowShown="0" headerRowDxfId="83" dataDxfId="82">
  <autoFilter ref="A2:E7" xr:uid="{00000000-0009-0000-0100-00002A000000}"/>
  <tableColumns count="5">
    <tableColumn id="1" xr3:uid="{00000000-0010-0000-2C00-000001000000}" name="OCTUBRE" dataDxfId="81"/>
    <tableColumn id="2" xr3:uid="{00000000-0010-0000-2C00-000002000000}" name="FECHA" dataDxfId="80"/>
    <tableColumn id="3" xr3:uid="{00000000-0010-0000-2C00-000003000000}" name="GB" dataDxfId="79"/>
    <tableColumn id="4" xr3:uid="{00000000-0010-0000-2C00-000004000000}" name="ARCHIVOS" dataDxfId="78"/>
    <tableColumn id="5" xr3:uid="{00000000-0010-0000-2C00-000005000000}" name="CARPETAS" dataDxfId="77"/>
  </tableColumns>
  <tableStyleInfo name="TableStyleMedium8"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D000000}" name="Tabla13245789101112141516171819202122232425262728293031323334353738394041424344" displayName="Tabla13245789101112141516171819202122232425262728293031323334353738394041424344" ref="A2:E7" totalsRowShown="0" headerRowDxfId="76" dataDxfId="75">
  <autoFilter ref="A2:E7" xr:uid="{00000000-0009-0000-0100-00002B000000}"/>
  <tableColumns count="5">
    <tableColumn id="1" xr3:uid="{00000000-0010-0000-2D00-000001000000}" name="OCTUBRE" dataDxfId="74"/>
    <tableColumn id="2" xr3:uid="{00000000-0010-0000-2D00-000002000000}" name="FECHA" dataDxfId="73"/>
    <tableColumn id="3" xr3:uid="{00000000-0010-0000-2D00-000003000000}" name="GB" dataDxfId="72"/>
    <tableColumn id="4" xr3:uid="{00000000-0010-0000-2D00-000004000000}" name="ARCHIVOS" dataDxfId="71"/>
    <tableColumn id="5" xr3:uid="{00000000-0010-0000-2D00-000005000000}" name="CARPETAS" dataDxfId="70"/>
  </tableColumns>
  <tableStyleInfo name="TableStyleMedium8"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2E000000}" name="Tabla1324578910111214151617181920212223242526272829303132333435373839404142434456" displayName="Tabla1324578910111214151617181920212223242526272829303132333435373839404142434456" ref="A2:E7" totalsRowShown="0" headerRowDxfId="69" dataDxfId="68">
  <autoFilter ref="A2:E7" xr:uid="{00000000-0009-0000-0100-000037000000}"/>
  <tableColumns count="5">
    <tableColumn id="1" xr3:uid="{00000000-0010-0000-2E00-000001000000}" name="OCTUBRE" dataDxfId="67"/>
    <tableColumn id="2" xr3:uid="{00000000-0010-0000-2E00-000002000000}" name="FECHA" dataDxfId="66"/>
    <tableColumn id="3" xr3:uid="{00000000-0010-0000-2E00-000003000000}" name="GB" dataDxfId="65"/>
    <tableColumn id="4" xr3:uid="{00000000-0010-0000-2E00-000004000000}" name="ARCHIVOS" dataDxfId="64"/>
    <tableColumn id="5" xr3:uid="{00000000-0010-0000-2E00-000005000000}" name="CARPETAS" dataDxfId="63"/>
  </tableColumns>
  <tableStyleInfo name="TableStyleMedium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04000000}" name="Tabla1324553" displayName="Tabla1324553" ref="A2:E7" totalsRowShown="0" headerRowDxfId="376" dataDxfId="375">
  <autoFilter ref="A2:E7" xr:uid="{00000000-0009-0000-0100-000034000000}"/>
  <tableColumns count="5">
    <tableColumn id="1" xr3:uid="{00000000-0010-0000-0400-000001000000}" name="ENERO" dataDxfId="374"/>
    <tableColumn id="2" xr3:uid="{00000000-0010-0000-0400-000002000000}" name="FECHA" dataDxfId="373"/>
    <tableColumn id="3" xr3:uid="{00000000-0010-0000-0400-000003000000}" name="GB" dataDxfId="372"/>
    <tableColumn id="4" xr3:uid="{00000000-0010-0000-0400-000004000000}" name="ARCHIVOS" dataDxfId="371"/>
    <tableColumn id="5" xr3:uid="{00000000-0010-0000-0400-000005000000}" name="CARPETAS" dataDxfId="370"/>
  </tableColumns>
  <tableStyleInfo name="TableStyleMedium8"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F000000}" name="Tabla1324578910111214151617181920212223242526272829303132333435373839404142434445" displayName="Tabla1324578910111214151617181920212223242526272829303132333435373839404142434445" ref="A2:E7" totalsRowShown="0" headerRowDxfId="62" dataDxfId="61">
  <autoFilter ref="A2:E7" xr:uid="{00000000-0009-0000-0100-00002C000000}"/>
  <tableColumns count="5">
    <tableColumn id="1" xr3:uid="{00000000-0010-0000-2F00-000001000000}" name="NOVIEMBRE" dataDxfId="60"/>
    <tableColumn id="2" xr3:uid="{00000000-0010-0000-2F00-000002000000}" name="FECHA" dataDxfId="59"/>
    <tableColumn id="3" xr3:uid="{00000000-0010-0000-2F00-000003000000}" name="GB" dataDxfId="58"/>
    <tableColumn id="4" xr3:uid="{00000000-0010-0000-2F00-000004000000}" name="ARCHIVOS" dataDxfId="57"/>
    <tableColumn id="5" xr3:uid="{00000000-0010-0000-2F00-000005000000}" name="CARPETAS" dataDxfId="56"/>
  </tableColumns>
  <tableStyleInfo name="TableStyleMedium8"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30000000}" name="Tabla132457891011121415161718192021222324252627282930313233343537383940414243444546" displayName="Tabla132457891011121415161718192021222324252627282930313233343537383940414243444546" ref="A2:E7" totalsRowShown="0" headerRowDxfId="55" dataDxfId="54">
  <autoFilter ref="A2:E7" xr:uid="{00000000-0009-0000-0100-00002D000000}"/>
  <tableColumns count="5">
    <tableColumn id="1" xr3:uid="{00000000-0010-0000-3000-000001000000}" name="NOVIEMBRE" dataDxfId="53"/>
    <tableColumn id="2" xr3:uid="{00000000-0010-0000-3000-000002000000}" name="FECHA" dataDxfId="52"/>
    <tableColumn id="3" xr3:uid="{00000000-0010-0000-3000-000003000000}" name="GB" dataDxfId="51"/>
    <tableColumn id="4" xr3:uid="{00000000-0010-0000-3000-000004000000}" name="ARCHIVOS" dataDxfId="50"/>
    <tableColumn id="5" xr3:uid="{00000000-0010-0000-3000-000005000000}" name="CARPETAS" dataDxfId="49"/>
  </tableColumns>
  <tableStyleInfo name="TableStyleMedium8"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31000000}" name="Tabla13245789101112141516171819202122232425262728293031323334353738394041424344454647" displayName="Tabla13245789101112141516171819202122232425262728293031323334353738394041424344454647" ref="A2:E7" totalsRowShown="0" headerRowDxfId="48" dataDxfId="47">
  <autoFilter ref="A2:E7" xr:uid="{00000000-0009-0000-0100-00002E000000}"/>
  <tableColumns count="5">
    <tableColumn id="1" xr3:uid="{00000000-0010-0000-3100-000001000000}" name="NOVIEMBRE" dataDxfId="46"/>
    <tableColumn id="2" xr3:uid="{00000000-0010-0000-3100-000002000000}" name="FECHA" dataDxfId="45"/>
    <tableColumn id="3" xr3:uid="{00000000-0010-0000-3100-000003000000}" name="GB" dataDxfId="44"/>
    <tableColumn id="4" xr3:uid="{00000000-0010-0000-3100-000004000000}" name="ARCHIVOS" dataDxfId="43"/>
    <tableColumn id="5" xr3:uid="{00000000-0010-0000-3100-000005000000}" name="CARPETAS" dataDxfId="42"/>
  </tableColumns>
  <tableStyleInfo name="TableStyleMedium8"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32000000}" name="Tabla1324578910111214151617181920212223242526272829303132333435373839404142434445464748" displayName="Tabla1324578910111214151617181920212223242526272829303132333435373839404142434445464748" ref="A2:E7" totalsRowShown="0" headerRowDxfId="41" dataDxfId="40">
  <autoFilter ref="A2:E7" xr:uid="{00000000-0009-0000-0100-00002F000000}"/>
  <tableColumns count="5">
    <tableColumn id="1" xr3:uid="{00000000-0010-0000-3200-000001000000}" name="NOVIEMBRE" dataDxfId="39"/>
    <tableColumn id="2" xr3:uid="{00000000-0010-0000-3200-000002000000}" name="FECHA" dataDxfId="38"/>
    <tableColumn id="3" xr3:uid="{00000000-0010-0000-3200-000003000000}" name="GB" dataDxfId="37"/>
    <tableColumn id="4" xr3:uid="{00000000-0010-0000-3200-000004000000}" name="ARCHIVOS" dataDxfId="36"/>
    <tableColumn id="5" xr3:uid="{00000000-0010-0000-3200-000005000000}" name="CARPETAS" dataDxfId="35"/>
  </tableColumns>
  <tableStyleInfo name="TableStyleMedium8"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351F76A8-2EA4-4D57-A23B-DDA5378C625B}" name="Tabla132457891011121415161718192021222324252627282930313233343537383940414243444546474854" displayName="Tabla132457891011121415161718192021222324252627282930313233343537383940414243444546474854" ref="A2:E7" totalsRowShown="0" headerRowDxfId="34" dataDxfId="33">
  <autoFilter ref="A2:E7" xr:uid="{00000000-0009-0000-0100-00002F000000}"/>
  <tableColumns count="5">
    <tableColumn id="1" xr3:uid="{1F4A0588-BA12-4BA4-8525-E836A71EA0FD}" name="NOVIEMBRE" dataDxfId="32"/>
    <tableColumn id="2" xr3:uid="{54D77A61-F4B5-4A67-9291-B0ECC25B5443}" name="FECHA" dataDxfId="31"/>
    <tableColumn id="3" xr3:uid="{6F1CEC7E-D2BB-4A58-A0A5-73C8ADECD3D1}" name="GB" dataDxfId="30"/>
    <tableColumn id="4" xr3:uid="{308B26CF-D7B7-462F-BF04-CAE1C5AC3098}" name="ARCHIVOS" dataDxfId="29"/>
    <tableColumn id="5" xr3:uid="{9240F131-3856-4776-BEF7-B0E80D9C130C}" name="CARPETAS" dataDxfId="28"/>
  </tableColumns>
  <tableStyleInfo name="TableStyleMedium8"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3000000}" name="Tabla13245789101112141516171819202122232425262728293031323334353738394041424344454647484950" displayName="Tabla13245789101112141516171819202122232425262728293031323334353738394041424344454647484950" ref="A2:E7" totalsRowShown="0" headerRowDxfId="27" dataDxfId="26">
  <autoFilter ref="A2:E7" xr:uid="{00000000-0009-0000-0100-000031000000}"/>
  <tableColumns count="5">
    <tableColumn id="1" xr3:uid="{00000000-0010-0000-3300-000001000000}" name="DICIEMBRE" dataDxfId="25"/>
    <tableColumn id="2" xr3:uid="{00000000-0010-0000-3300-000002000000}" name="FECHA" dataDxfId="24"/>
    <tableColumn id="3" xr3:uid="{00000000-0010-0000-3300-000003000000}" name="GB" dataDxfId="23"/>
    <tableColumn id="4" xr3:uid="{00000000-0010-0000-3300-000004000000}" name="ARCHIVOS" dataDxfId="22"/>
    <tableColumn id="5" xr3:uid="{00000000-0010-0000-3300-000005000000}" name="CARPETAS" dataDxfId="21"/>
  </tableColumns>
  <tableStyleInfo name="TableStyleMedium8"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4000000}" name="Tabla1324578910111214151617181920212223242526272829303132333435373839404142434445464748495051" displayName="Tabla1324578910111214151617181920212223242526272829303132333435373839404142434445464748495051" ref="A2:E7" totalsRowShown="0" headerRowDxfId="20" dataDxfId="19">
  <autoFilter ref="A2:E7" xr:uid="{00000000-0009-0000-0100-000032000000}"/>
  <tableColumns count="5">
    <tableColumn id="1" xr3:uid="{00000000-0010-0000-3400-000001000000}" name="DICIEMBRE" dataDxfId="18"/>
    <tableColumn id="2" xr3:uid="{00000000-0010-0000-3400-000002000000}" name="FECHA" dataDxfId="17"/>
    <tableColumn id="3" xr3:uid="{00000000-0010-0000-3400-000003000000}" name="GB" dataDxfId="16"/>
    <tableColumn id="4" xr3:uid="{00000000-0010-0000-3400-000004000000}" name="ARCHIVOS" dataDxfId="15"/>
    <tableColumn id="5" xr3:uid="{00000000-0010-0000-3400-000005000000}" name="CARPETAS" dataDxfId="14"/>
  </tableColumns>
  <tableStyleInfo name="TableStyleMedium8"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5000000}" name="Tabla132457891011121415161718192021222324252627282930313233343537383940414243444546474849505152" displayName="Tabla132457891011121415161718192021222324252627282930313233343537383940414243444546474849505152" ref="A2:E7" totalsRowShown="0" headerRowDxfId="13" dataDxfId="12">
  <autoFilter ref="A2:E7" xr:uid="{00000000-0009-0000-0100-000033000000}"/>
  <tableColumns count="5">
    <tableColumn id="1" xr3:uid="{00000000-0010-0000-3500-000001000000}" name="DICIEMBRE" dataDxfId="11"/>
    <tableColumn id="2" xr3:uid="{00000000-0010-0000-3500-000002000000}" name="FECHA" dataDxfId="10"/>
    <tableColumn id="3" xr3:uid="{00000000-0010-0000-3500-000003000000}" name="GB" dataDxfId="9"/>
    <tableColumn id="4" xr3:uid="{00000000-0010-0000-3500-000004000000}" name="ARCHIVOS" dataDxfId="8"/>
    <tableColumn id="5" xr3:uid="{00000000-0010-0000-3500-000005000000}" name="CARPETAS" dataDxfId="7"/>
  </tableColumns>
  <tableStyleInfo name="TableStyleMedium8"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6120E255-44FD-474F-BAC9-E011395CC85A}" name="Tabla13245789101112141516171819202122232425262728293031323334353738394041424344454647484950515260" displayName="Tabla13245789101112141516171819202122232425262728293031323334353738394041424344454647484950515260" ref="A2:E7" totalsRowShown="0" headerRowDxfId="6" dataDxfId="5">
  <autoFilter ref="A2:E7" xr:uid="{00000000-0009-0000-0100-000033000000}"/>
  <tableColumns count="5">
    <tableColumn id="1" xr3:uid="{D4910BFC-A01F-4E78-8FA3-B31767F1A978}" name="DICIEMBRE" dataDxfId="4"/>
    <tableColumn id="2" xr3:uid="{0E0B79FB-D7CB-40AE-B92B-96751EC4B121}" name="FECHA" dataDxfId="3"/>
    <tableColumn id="3" xr3:uid="{C754709E-97B7-46B1-B6E7-BCB31FF3F90D}" name="GB" dataDxfId="2"/>
    <tableColumn id="4" xr3:uid="{DEAE439D-7F3B-47A5-94D8-C33C138B1F73}" name="ARCHIVOS" dataDxfId="1"/>
    <tableColumn id="5" xr3:uid="{A7060225-EF29-4C1E-A8FE-0BE0D1E26EDD}" name="CARPETAS" dataDxfId="0"/>
  </tableColumns>
  <tableStyleInfo name="TableStyleMedium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44F322C7-7215-4D51-9300-6748FC356C25}" name="Tabla1324555" displayName="Tabla1324555" ref="A2:E7" totalsRowShown="0" headerRowDxfId="369" dataDxfId="368">
  <autoFilter ref="A2:E7" xr:uid="{00000000-0009-0000-0100-000004000000}"/>
  <tableColumns count="5">
    <tableColumn id="1" xr3:uid="{CC20BC25-28BE-4089-B30E-9D128609156E}" name="ENERO" dataDxfId="367"/>
    <tableColumn id="2" xr3:uid="{2215F29D-7528-4E01-BCBF-F7FF87311EF0}" name="FECHA" dataDxfId="366"/>
    <tableColumn id="3" xr3:uid="{0AB5CDF6-5074-4F93-ACAF-527CBE619134}" name="GB" dataDxfId="365"/>
    <tableColumn id="4" xr3:uid="{0FE553BE-60B9-4272-AFAB-0BB8D7597DB8}" name="ARCHIVOS" dataDxfId="364"/>
    <tableColumn id="5" xr3:uid="{80A7D645-D79A-440F-8240-74A02028133E}" name="CARPETAS" dataDxfId="363"/>
  </tableColumns>
  <tableStyleInfo name="TableStyleMedium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a132457" displayName="Tabla132457" ref="A2:E7" totalsRowShown="0" headerRowDxfId="362" dataDxfId="361">
  <autoFilter ref="A2:E7" xr:uid="{00000000-0009-0000-0100-000006000000}"/>
  <tableColumns count="5">
    <tableColumn id="1" xr3:uid="{00000000-0010-0000-0500-000001000000}" name="FEBRERO" dataDxfId="360"/>
    <tableColumn id="2" xr3:uid="{00000000-0010-0000-0500-000002000000}" name="FECHA" dataDxfId="359"/>
    <tableColumn id="3" xr3:uid="{00000000-0010-0000-0500-000003000000}" name="GB" dataDxfId="358"/>
    <tableColumn id="4" xr3:uid="{00000000-0010-0000-0500-000004000000}" name="ARCHIVOS" dataDxfId="357"/>
    <tableColumn id="5" xr3:uid="{00000000-0010-0000-0500-000005000000}" name="CARPETAS" dataDxfId="356"/>
  </tableColumns>
  <tableStyleInfo name="TableStyleMedium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1324578" displayName="Tabla1324578" ref="A2:E7" totalsRowShown="0" headerRowDxfId="355" dataDxfId="354">
  <autoFilter ref="A2:E7" xr:uid="{00000000-0009-0000-0100-000007000000}"/>
  <tableColumns count="5">
    <tableColumn id="1" xr3:uid="{00000000-0010-0000-0600-000001000000}" name="FEBRERO" dataDxfId="353"/>
    <tableColumn id="2" xr3:uid="{00000000-0010-0000-0600-000002000000}" name="FECHA" dataDxfId="352"/>
    <tableColumn id="3" xr3:uid="{00000000-0010-0000-0600-000003000000}" name="GB" dataDxfId="351"/>
    <tableColumn id="4" xr3:uid="{00000000-0010-0000-0600-000004000000}" name="ARCHIVOS" dataDxfId="350"/>
    <tableColumn id="5" xr3:uid="{00000000-0010-0000-0600-000005000000}" name="CARPETAS" dataDxfId="349"/>
  </tableColumns>
  <tableStyleInfo name="TableStyleMedium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13245789" displayName="Tabla13245789" ref="A2:E7" totalsRowShown="0" headerRowDxfId="348" dataDxfId="347">
  <autoFilter ref="A2:E7" xr:uid="{00000000-0009-0000-0100-000008000000}"/>
  <tableColumns count="5">
    <tableColumn id="1" xr3:uid="{00000000-0010-0000-0700-000001000000}" name="FEBRERO" dataDxfId="346"/>
    <tableColumn id="2" xr3:uid="{00000000-0010-0000-0700-000002000000}" name="FECHA" dataDxfId="345"/>
    <tableColumn id="3" xr3:uid="{00000000-0010-0000-0700-000003000000}" name="GB" dataDxfId="344"/>
    <tableColumn id="4" xr3:uid="{00000000-0010-0000-0700-000004000000}" name="ARCHIVOS" dataDxfId="343"/>
    <tableColumn id="5" xr3:uid="{00000000-0010-0000-0700-000005000000}" name="CARPETAS" dataDxfId="342"/>
  </tableColumns>
  <tableStyleInfo name="TableStyleMedium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8" dT="2024-11-06T18:30:04.63" personId="{C1DC8AD4-A026-4F51-91D6-29DDB3D07EDD}" id="{11F614D3-2BD4-49E0-B83A-341288B68F69}">
    <text>Viernes Santo</text>
  </threadedComment>
</ThreadedComments>
</file>

<file path=xl/threadedComments/threadedComment2.xml><?xml version="1.0" encoding="utf-8"?>
<ThreadedComments xmlns="http://schemas.microsoft.com/office/spreadsheetml/2018/threadedcomments" xmlns:x="http://schemas.openxmlformats.org/spreadsheetml/2006/main">
  <threadedComment ref="H10" dT="2024-11-06T18:30:30.95" personId="{C1DC8AD4-A026-4F51-91D6-29DDB3D07EDD}" id="{ED72B977-5D87-433C-BCD7-C2C580109579}">
    <text xml:space="preserve">Viernes Santo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table" Target="../tables/table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table" Target="../tables/table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table" Target="../tables/table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table" Target="../tables/table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table" Target="../tables/table12.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table" Target="../tables/table13.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table" Target="../tables/table14.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table" Target="../tables/table15.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table" Target="../tables/table1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table" Target="../tables/table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1.xml"/><Relationship Id="rId1" Type="http://schemas.openxmlformats.org/officeDocument/2006/relationships/printerSettings" Target="../printerSettings/printerSettings22.bin"/><Relationship Id="rId4" Type="http://schemas.openxmlformats.org/officeDocument/2006/relationships/table" Target="../tables/table19.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2.xml"/><Relationship Id="rId1" Type="http://schemas.openxmlformats.org/officeDocument/2006/relationships/printerSettings" Target="../printerSettings/printerSettings23.bin"/><Relationship Id="rId4" Type="http://schemas.openxmlformats.org/officeDocument/2006/relationships/table" Target="../tables/table20.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3.xml"/><Relationship Id="rId1" Type="http://schemas.openxmlformats.org/officeDocument/2006/relationships/printerSettings" Target="../printerSettings/printerSettings24.bin"/><Relationship Id="rId4" Type="http://schemas.openxmlformats.org/officeDocument/2006/relationships/table" Target="../tables/table21.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4.xml"/><Relationship Id="rId1" Type="http://schemas.openxmlformats.org/officeDocument/2006/relationships/printerSettings" Target="../printerSettings/printerSettings25.bin"/><Relationship Id="rId4" Type="http://schemas.openxmlformats.org/officeDocument/2006/relationships/table" Target="../tables/table22.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5.xml"/><Relationship Id="rId1" Type="http://schemas.openxmlformats.org/officeDocument/2006/relationships/printerSettings" Target="../printerSettings/printerSettings26.bin"/><Relationship Id="rId4" Type="http://schemas.openxmlformats.org/officeDocument/2006/relationships/table" Target="../tables/table23.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6.xml"/><Relationship Id="rId1" Type="http://schemas.openxmlformats.org/officeDocument/2006/relationships/printerSettings" Target="../printerSettings/printerSettings27.bin"/><Relationship Id="rId4" Type="http://schemas.openxmlformats.org/officeDocument/2006/relationships/table" Target="../tables/table24.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7.xml"/><Relationship Id="rId1" Type="http://schemas.openxmlformats.org/officeDocument/2006/relationships/printerSettings" Target="../printerSettings/printerSettings28.bin"/><Relationship Id="rId4" Type="http://schemas.openxmlformats.org/officeDocument/2006/relationships/table" Target="../tables/table25.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28.xml"/><Relationship Id="rId1" Type="http://schemas.openxmlformats.org/officeDocument/2006/relationships/printerSettings" Target="../printerSettings/printerSettings29.bin"/><Relationship Id="rId4" Type="http://schemas.openxmlformats.org/officeDocument/2006/relationships/table" Target="../tables/table2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29.xml"/><Relationship Id="rId1" Type="http://schemas.openxmlformats.org/officeDocument/2006/relationships/printerSettings" Target="../printerSettings/printerSettings30.bin"/><Relationship Id="rId4" Type="http://schemas.openxmlformats.org/officeDocument/2006/relationships/table" Target="../tables/table27.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0.xml"/><Relationship Id="rId1" Type="http://schemas.openxmlformats.org/officeDocument/2006/relationships/printerSettings" Target="../printerSettings/printerSettings31.bin"/><Relationship Id="rId4" Type="http://schemas.openxmlformats.org/officeDocument/2006/relationships/table" Target="../tables/table28.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1.xml"/><Relationship Id="rId1" Type="http://schemas.openxmlformats.org/officeDocument/2006/relationships/printerSettings" Target="../printerSettings/printerSettings32.bin"/><Relationship Id="rId4" Type="http://schemas.openxmlformats.org/officeDocument/2006/relationships/table" Target="../tables/table29.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2.xml"/><Relationship Id="rId1" Type="http://schemas.openxmlformats.org/officeDocument/2006/relationships/printerSettings" Target="../printerSettings/printerSettings33.bin"/><Relationship Id="rId4" Type="http://schemas.openxmlformats.org/officeDocument/2006/relationships/table" Target="../tables/table30.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3.xml"/><Relationship Id="rId1" Type="http://schemas.openxmlformats.org/officeDocument/2006/relationships/printerSettings" Target="../printerSettings/printerSettings34.bin"/><Relationship Id="rId4" Type="http://schemas.openxmlformats.org/officeDocument/2006/relationships/table" Target="../tables/table31.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4.xml"/><Relationship Id="rId1" Type="http://schemas.openxmlformats.org/officeDocument/2006/relationships/printerSettings" Target="../printerSettings/printerSettings35.bin"/><Relationship Id="rId4" Type="http://schemas.openxmlformats.org/officeDocument/2006/relationships/table" Target="../tables/table32.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5.xml"/><Relationship Id="rId1" Type="http://schemas.openxmlformats.org/officeDocument/2006/relationships/printerSettings" Target="../printerSettings/printerSettings36.bin"/><Relationship Id="rId4" Type="http://schemas.openxmlformats.org/officeDocument/2006/relationships/table" Target="../tables/table33.xml"/></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36.xml"/><Relationship Id="rId1" Type="http://schemas.openxmlformats.org/officeDocument/2006/relationships/printerSettings" Target="../printerSettings/printerSettings37.bin"/><Relationship Id="rId4" Type="http://schemas.openxmlformats.org/officeDocument/2006/relationships/table" Target="../tables/table34.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37.xml"/><Relationship Id="rId1" Type="http://schemas.openxmlformats.org/officeDocument/2006/relationships/printerSettings" Target="../printerSettings/printerSettings38.bin"/><Relationship Id="rId4" Type="http://schemas.openxmlformats.org/officeDocument/2006/relationships/table" Target="../tables/table35.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38.xml"/><Relationship Id="rId1" Type="http://schemas.openxmlformats.org/officeDocument/2006/relationships/printerSettings" Target="../printerSettings/printerSettings39.bin"/><Relationship Id="rId4" Type="http://schemas.openxmlformats.org/officeDocument/2006/relationships/table" Target="../tables/table3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table" Target="../tables/table1.xml"/></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39.xml"/><Relationship Id="rId1" Type="http://schemas.openxmlformats.org/officeDocument/2006/relationships/printerSettings" Target="../printerSettings/printerSettings40.bin"/><Relationship Id="rId4" Type="http://schemas.openxmlformats.org/officeDocument/2006/relationships/table" Target="../tables/table37.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drawing" Target="../drawings/drawing40.xml"/><Relationship Id="rId1" Type="http://schemas.openxmlformats.org/officeDocument/2006/relationships/printerSettings" Target="../printerSettings/printerSettings41.bin"/><Relationship Id="rId4" Type="http://schemas.openxmlformats.org/officeDocument/2006/relationships/table" Target="../tables/table38.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41.xml"/><Relationship Id="rId1" Type="http://schemas.openxmlformats.org/officeDocument/2006/relationships/printerSettings" Target="../printerSettings/printerSettings42.bin"/><Relationship Id="rId4" Type="http://schemas.openxmlformats.org/officeDocument/2006/relationships/table" Target="../tables/table39.xml"/></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drawing" Target="../drawings/drawing42.xml"/><Relationship Id="rId1" Type="http://schemas.openxmlformats.org/officeDocument/2006/relationships/printerSettings" Target="../printerSettings/printerSettings43.bin"/><Relationship Id="rId4" Type="http://schemas.openxmlformats.org/officeDocument/2006/relationships/table" Target="../tables/table40.xml"/></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drawing" Target="../drawings/drawing43.xml"/><Relationship Id="rId1" Type="http://schemas.openxmlformats.org/officeDocument/2006/relationships/printerSettings" Target="../printerSettings/printerSettings44.bin"/><Relationship Id="rId4" Type="http://schemas.openxmlformats.org/officeDocument/2006/relationships/table" Target="../tables/table41.xml"/></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drawing" Target="../drawings/drawing44.xml"/><Relationship Id="rId1" Type="http://schemas.openxmlformats.org/officeDocument/2006/relationships/printerSettings" Target="../printerSettings/printerSettings45.bin"/><Relationship Id="rId4" Type="http://schemas.openxmlformats.org/officeDocument/2006/relationships/table" Target="../tables/table42.xml"/></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46.vml"/><Relationship Id="rId2" Type="http://schemas.openxmlformats.org/officeDocument/2006/relationships/drawing" Target="../drawings/drawing45.xml"/><Relationship Id="rId1" Type="http://schemas.openxmlformats.org/officeDocument/2006/relationships/printerSettings" Target="../printerSettings/printerSettings46.bin"/><Relationship Id="rId4" Type="http://schemas.openxmlformats.org/officeDocument/2006/relationships/table" Target="../tables/table43.xml"/></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47.vml"/><Relationship Id="rId2" Type="http://schemas.openxmlformats.org/officeDocument/2006/relationships/drawing" Target="../drawings/drawing46.xml"/><Relationship Id="rId1" Type="http://schemas.openxmlformats.org/officeDocument/2006/relationships/printerSettings" Target="../printerSettings/printerSettings47.bin"/><Relationship Id="rId4" Type="http://schemas.openxmlformats.org/officeDocument/2006/relationships/table" Target="../tables/table44.xml"/></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48.vml"/><Relationship Id="rId2" Type="http://schemas.openxmlformats.org/officeDocument/2006/relationships/drawing" Target="../drawings/drawing47.xml"/><Relationship Id="rId1" Type="http://schemas.openxmlformats.org/officeDocument/2006/relationships/printerSettings" Target="../printerSettings/printerSettings48.bin"/><Relationship Id="rId4" Type="http://schemas.openxmlformats.org/officeDocument/2006/relationships/table" Target="../tables/table45.xml"/></Relationships>
</file>

<file path=xl/worksheets/_rels/sheet49.xml.rels><?xml version="1.0" encoding="UTF-8" standalone="yes"?>
<Relationships xmlns="http://schemas.openxmlformats.org/package/2006/relationships"><Relationship Id="rId3" Type="http://schemas.openxmlformats.org/officeDocument/2006/relationships/vmlDrawing" Target="../drawings/vmlDrawing49.vml"/><Relationship Id="rId2" Type="http://schemas.openxmlformats.org/officeDocument/2006/relationships/drawing" Target="../drawings/drawing48.xml"/><Relationship Id="rId1" Type="http://schemas.openxmlformats.org/officeDocument/2006/relationships/printerSettings" Target="../printerSettings/printerSettings49.bin"/><Relationship Id="rId4" Type="http://schemas.openxmlformats.org/officeDocument/2006/relationships/table" Target="../tables/table4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table" Target="../tables/table2.xml"/></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50.vml"/><Relationship Id="rId2" Type="http://schemas.openxmlformats.org/officeDocument/2006/relationships/drawing" Target="../drawings/drawing49.xml"/><Relationship Id="rId1" Type="http://schemas.openxmlformats.org/officeDocument/2006/relationships/printerSettings" Target="../printerSettings/printerSettings50.bin"/><Relationship Id="rId4" Type="http://schemas.openxmlformats.org/officeDocument/2006/relationships/table" Target="../tables/table47.xml"/></Relationships>
</file>

<file path=xl/worksheets/_rels/sheet51.xml.rels><?xml version="1.0" encoding="UTF-8" standalone="yes"?>
<Relationships xmlns="http://schemas.openxmlformats.org/package/2006/relationships"><Relationship Id="rId3" Type="http://schemas.openxmlformats.org/officeDocument/2006/relationships/vmlDrawing" Target="../drawings/vmlDrawing51.vml"/><Relationship Id="rId2" Type="http://schemas.openxmlformats.org/officeDocument/2006/relationships/drawing" Target="../drawings/drawing50.xml"/><Relationship Id="rId1" Type="http://schemas.openxmlformats.org/officeDocument/2006/relationships/printerSettings" Target="../printerSettings/printerSettings51.bin"/><Relationship Id="rId4" Type="http://schemas.openxmlformats.org/officeDocument/2006/relationships/table" Target="../tables/table48.xml"/></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52.vml"/><Relationship Id="rId2" Type="http://schemas.openxmlformats.org/officeDocument/2006/relationships/drawing" Target="../drawings/drawing51.xml"/><Relationship Id="rId1" Type="http://schemas.openxmlformats.org/officeDocument/2006/relationships/printerSettings" Target="../printerSettings/printerSettings52.bin"/><Relationship Id="rId4" Type="http://schemas.openxmlformats.org/officeDocument/2006/relationships/table" Target="../tables/table49.xml"/></Relationships>
</file>

<file path=xl/worksheets/_rels/sheet53.xml.rels><?xml version="1.0" encoding="UTF-8" standalone="yes"?>
<Relationships xmlns="http://schemas.openxmlformats.org/package/2006/relationships"><Relationship Id="rId3" Type="http://schemas.openxmlformats.org/officeDocument/2006/relationships/vmlDrawing" Target="../drawings/vmlDrawing53.vml"/><Relationship Id="rId2" Type="http://schemas.openxmlformats.org/officeDocument/2006/relationships/drawing" Target="../drawings/drawing52.xml"/><Relationship Id="rId1" Type="http://schemas.openxmlformats.org/officeDocument/2006/relationships/printerSettings" Target="../printerSettings/printerSettings53.bin"/><Relationship Id="rId4" Type="http://schemas.openxmlformats.org/officeDocument/2006/relationships/table" Target="../tables/table50.xml"/></Relationships>
</file>

<file path=xl/worksheets/_rels/sheet54.xml.rels><?xml version="1.0" encoding="UTF-8" standalone="yes"?>
<Relationships xmlns="http://schemas.openxmlformats.org/package/2006/relationships"><Relationship Id="rId3" Type="http://schemas.openxmlformats.org/officeDocument/2006/relationships/vmlDrawing" Target="../drawings/vmlDrawing54.vml"/><Relationship Id="rId2" Type="http://schemas.openxmlformats.org/officeDocument/2006/relationships/drawing" Target="../drawings/drawing53.xml"/><Relationship Id="rId1" Type="http://schemas.openxmlformats.org/officeDocument/2006/relationships/printerSettings" Target="../printerSettings/printerSettings54.bin"/><Relationship Id="rId4" Type="http://schemas.openxmlformats.org/officeDocument/2006/relationships/table" Target="../tables/table51.xml"/></Relationships>
</file>

<file path=xl/worksheets/_rels/sheet55.xml.rels><?xml version="1.0" encoding="UTF-8" standalone="yes"?>
<Relationships xmlns="http://schemas.openxmlformats.org/package/2006/relationships"><Relationship Id="rId3" Type="http://schemas.openxmlformats.org/officeDocument/2006/relationships/vmlDrawing" Target="../drawings/vmlDrawing55.vml"/><Relationship Id="rId2" Type="http://schemas.openxmlformats.org/officeDocument/2006/relationships/drawing" Target="../drawings/drawing54.xml"/><Relationship Id="rId1" Type="http://schemas.openxmlformats.org/officeDocument/2006/relationships/printerSettings" Target="../printerSettings/printerSettings55.bin"/><Relationship Id="rId4" Type="http://schemas.openxmlformats.org/officeDocument/2006/relationships/table" Target="../tables/table52.xml"/></Relationships>
</file>

<file path=xl/worksheets/_rels/sheet56.xml.rels><?xml version="1.0" encoding="UTF-8" standalone="yes"?>
<Relationships xmlns="http://schemas.openxmlformats.org/package/2006/relationships"><Relationship Id="rId3" Type="http://schemas.openxmlformats.org/officeDocument/2006/relationships/vmlDrawing" Target="../drawings/vmlDrawing56.vml"/><Relationship Id="rId2" Type="http://schemas.openxmlformats.org/officeDocument/2006/relationships/drawing" Target="../drawings/drawing55.xml"/><Relationship Id="rId1" Type="http://schemas.openxmlformats.org/officeDocument/2006/relationships/printerSettings" Target="../printerSettings/printerSettings56.bin"/><Relationship Id="rId4" Type="http://schemas.openxmlformats.org/officeDocument/2006/relationships/table" Target="../tables/table53.xml"/></Relationships>
</file>

<file path=xl/worksheets/_rels/sheet57.xml.rels><?xml version="1.0" encoding="UTF-8" standalone="yes"?>
<Relationships xmlns="http://schemas.openxmlformats.org/package/2006/relationships"><Relationship Id="rId3" Type="http://schemas.openxmlformats.org/officeDocument/2006/relationships/vmlDrawing" Target="../drawings/vmlDrawing57.vml"/><Relationship Id="rId2" Type="http://schemas.openxmlformats.org/officeDocument/2006/relationships/drawing" Target="../drawings/drawing56.xml"/><Relationship Id="rId1" Type="http://schemas.openxmlformats.org/officeDocument/2006/relationships/printerSettings" Target="../printerSettings/printerSettings57.bin"/><Relationship Id="rId4" Type="http://schemas.openxmlformats.org/officeDocument/2006/relationships/table" Target="../tables/table54.xml"/></Relationships>
</file>

<file path=xl/worksheets/_rels/sheet58.xml.rels><?xml version="1.0" encoding="UTF-8" standalone="yes"?>
<Relationships xmlns="http://schemas.openxmlformats.org/package/2006/relationships"><Relationship Id="rId3" Type="http://schemas.openxmlformats.org/officeDocument/2006/relationships/vmlDrawing" Target="../drawings/vmlDrawing58.vml"/><Relationship Id="rId2" Type="http://schemas.openxmlformats.org/officeDocument/2006/relationships/drawing" Target="../drawings/drawing57.xml"/><Relationship Id="rId1" Type="http://schemas.openxmlformats.org/officeDocument/2006/relationships/printerSettings" Target="../printerSettings/printerSettings58.bin"/><Relationship Id="rId4" Type="http://schemas.openxmlformats.org/officeDocument/2006/relationships/table" Target="../tables/table55.xml"/></Relationships>
</file>

<file path=xl/worksheets/_rels/sheet59.xml.rels><?xml version="1.0" encoding="UTF-8" standalone="yes"?>
<Relationships xmlns="http://schemas.openxmlformats.org/package/2006/relationships"><Relationship Id="rId3" Type="http://schemas.openxmlformats.org/officeDocument/2006/relationships/vmlDrawing" Target="../drawings/vmlDrawing59.vml"/><Relationship Id="rId2" Type="http://schemas.openxmlformats.org/officeDocument/2006/relationships/drawing" Target="../drawings/drawing58.xml"/><Relationship Id="rId1" Type="http://schemas.openxmlformats.org/officeDocument/2006/relationships/printerSettings" Target="../printerSettings/printerSettings59.bin"/><Relationship Id="rId4" Type="http://schemas.openxmlformats.org/officeDocument/2006/relationships/table" Target="../tables/table5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_rels/sheet60.xml.rels><?xml version="1.0" encoding="UTF-8" standalone="yes"?>
<Relationships xmlns="http://schemas.openxmlformats.org/package/2006/relationships"><Relationship Id="rId3" Type="http://schemas.openxmlformats.org/officeDocument/2006/relationships/vmlDrawing" Target="../drawings/vmlDrawing60.vml"/><Relationship Id="rId2" Type="http://schemas.openxmlformats.org/officeDocument/2006/relationships/drawing" Target="../drawings/drawing59.xml"/><Relationship Id="rId1" Type="http://schemas.openxmlformats.org/officeDocument/2006/relationships/printerSettings" Target="../printerSettings/printerSettings60.bin"/><Relationship Id="rId4" Type="http://schemas.openxmlformats.org/officeDocument/2006/relationships/table" Target="../tables/table57.xml"/></Relationships>
</file>

<file path=xl/worksheets/_rels/sheet61.xml.rels><?xml version="1.0" encoding="UTF-8" standalone="yes"?>
<Relationships xmlns="http://schemas.openxmlformats.org/package/2006/relationships"><Relationship Id="rId3" Type="http://schemas.openxmlformats.org/officeDocument/2006/relationships/vmlDrawing" Target="../drawings/vmlDrawing61.vml"/><Relationship Id="rId2" Type="http://schemas.openxmlformats.org/officeDocument/2006/relationships/drawing" Target="../drawings/drawing60.xml"/><Relationship Id="rId1" Type="http://schemas.openxmlformats.org/officeDocument/2006/relationships/printerSettings" Target="../printerSettings/printerSettings61.bin"/><Relationship Id="rId4" Type="http://schemas.openxmlformats.org/officeDocument/2006/relationships/table" Target="../tables/table5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table" Target="../tables/table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6"/>
  <sheetViews>
    <sheetView topLeftCell="A10" workbookViewId="0">
      <selection activeCell="G18" sqref="G18"/>
    </sheetView>
  </sheetViews>
  <sheetFormatPr baseColWidth="10" defaultRowHeight="15" x14ac:dyDescent="0.2"/>
  <sheetData>
    <row r="1" spans="1:6" x14ac:dyDescent="0.2">
      <c r="A1" s="33"/>
      <c r="B1" s="34"/>
      <c r="C1" s="34"/>
      <c r="D1" s="34"/>
      <c r="E1" s="34"/>
      <c r="F1" s="35"/>
    </row>
    <row r="2" spans="1:6" x14ac:dyDescent="0.2">
      <c r="A2" s="36"/>
      <c r="B2" s="37"/>
      <c r="C2" s="148" t="s">
        <v>46</v>
      </c>
      <c r="D2" s="148"/>
      <c r="E2" s="37"/>
      <c r="F2" s="38"/>
    </row>
    <row r="3" spans="1:6" x14ac:dyDescent="0.2">
      <c r="A3" s="36"/>
      <c r="B3" s="37"/>
      <c r="C3" s="148"/>
      <c r="D3" s="148"/>
      <c r="E3" s="37"/>
      <c r="F3" s="38"/>
    </row>
    <row r="4" spans="1:6" x14ac:dyDescent="0.2">
      <c r="A4" s="36"/>
      <c r="B4" s="37"/>
      <c r="C4" s="148"/>
      <c r="D4" s="148"/>
      <c r="E4" s="37"/>
      <c r="F4" s="38"/>
    </row>
    <row r="5" spans="1:6" x14ac:dyDescent="0.2">
      <c r="A5" s="36"/>
      <c r="B5" s="37"/>
      <c r="C5" s="37"/>
      <c r="D5" s="37"/>
      <c r="E5" s="37"/>
      <c r="F5" s="38"/>
    </row>
    <row r="6" spans="1:6" x14ac:dyDescent="0.2">
      <c r="A6" s="36"/>
      <c r="B6" s="37"/>
      <c r="C6" s="37"/>
      <c r="D6" s="37"/>
      <c r="E6" s="37"/>
      <c r="F6" s="38"/>
    </row>
    <row r="7" spans="1:6" x14ac:dyDescent="0.2">
      <c r="A7" s="36"/>
      <c r="B7" s="37"/>
      <c r="C7" s="37"/>
      <c r="D7" s="37"/>
      <c r="E7" s="37"/>
      <c r="F7" s="38"/>
    </row>
    <row r="8" spans="1:6" x14ac:dyDescent="0.2">
      <c r="A8" s="36"/>
      <c r="B8" s="37"/>
      <c r="C8" s="37"/>
      <c r="D8" s="37"/>
      <c r="E8" s="37"/>
      <c r="F8" s="38"/>
    </row>
    <row r="9" spans="1:6" x14ac:dyDescent="0.2">
      <c r="A9" s="36"/>
      <c r="B9" s="37"/>
      <c r="C9" s="37"/>
      <c r="D9" s="37"/>
      <c r="E9" s="37"/>
      <c r="F9" s="38"/>
    </row>
    <row r="10" spans="1:6" x14ac:dyDescent="0.2">
      <c r="A10" s="36"/>
      <c r="B10" s="37"/>
      <c r="C10" s="37"/>
      <c r="D10" s="37"/>
      <c r="E10" s="37"/>
      <c r="F10" s="38"/>
    </row>
    <row r="11" spans="1:6" x14ac:dyDescent="0.2">
      <c r="A11" s="36"/>
      <c r="B11" s="37"/>
      <c r="C11" s="37"/>
      <c r="D11" s="37"/>
      <c r="E11" s="37"/>
      <c r="F11" s="38"/>
    </row>
    <row r="12" spans="1:6" x14ac:dyDescent="0.2">
      <c r="A12" s="36"/>
      <c r="B12" s="37"/>
      <c r="C12" s="37"/>
      <c r="D12" s="37"/>
      <c r="E12" s="37"/>
      <c r="F12" s="38"/>
    </row>
    <row r="13" spans="1:6" x14ac:dyDescent="0.2">
      <c r="A13" s="36"/>
      <c r="B13" s="37"/>
      <c r="C13" s="37"/>
      <c r="D13" s="37"/>
      <c r="E13" s="37"/>
      <c r="F13" s="38"/>
    </row>
    <row r="14" spans="1:6" x14ac:dyDescent="0.2">
      <c r="A14" s="36"/>
      <c r="B14" s="37"/>
      <c r="C14" s="37"/>
      <c r="D14" s="37"/>
      <c r="E14" s="37"/>
      <c r="F14" s="38"/>
    </row>
    <row r="15" spans="1:6" x14ac:dyDescent="0.2">
      <c r="A15" s="36"/>
      <c r="B15" s="37"/>
      <c r="C15" s="37"/>
      <c r="D15" s="37"/>
      <c r="E15" s="37"/>
      <c r="F15" s="38"/>
    </row>
    <row r="16" spans="1:6" x14ac:dyDescent="0.2">
      <c r="A16" s="36"/>
      <c r="B16" s="37"/>
      <c r="C16" s="37"/>
      <c r="D16" s="37"/>
      <c r="E16" s="37"/>
      <c r="F16" s="38"/>
    </row>
    <row r="17" spans="1:6" x14ac:dyDescent="0.2">
      <c r="A17" s="36"/>
      <c r="B17" s="37"/>
      <c r="C17" s="37"/>
      <c r="D17" s="37"/>
      <c r="E17" s="37"/>
      <c r="F17" s="38"/>
    </row>
    <row r="18" spans="1:6" x14ac:dyDescent="0.2">
      <c r="A18" s="36"/>
      <c r="B18" s="37"/>
      <c r="C18" s="37">
        <v>1</v>
      </c>
      <c r="D18" s="37"/>
      <c r="E18" s="37"/>
      <c r="F18" s="38"/>
    </row>
    <row r="19" spans="1:6" x14ac:dyDescent="0.2">
      <c r="A19" s="36"/>
      <c r="B19" s="37"/>
      <c r="C19" s="37"/>
      <c r="D19" s="37"/>
      <c r="E19" s="37"/>
      <c r="F19" s="38"/>
    </row>
    <row r="20" spans="1:6" x14ac:dyDescent="0.2">
      <c r="A20" s="36"/>
      <c r="B20" s="37"/>
      <c r="C20" s="37"/>
      <c r="D20" s="37"/>
      <c r="E20" s="37"/>
      <c r="F20" s="38"/>
    </row>
    <row r="21" spans="1:6" x14ac:dyDescent="0.2">
      <c r="A21" s="36"/>
      <c r="B21" s="37"/>
      <c r="C21" s="37"/>
      <c r="D21" s="37"/>
      <c r="E21" s="37"/>
      <c r="F21" s="38"/>
    </row>
    <row r="22" spans="1:6" x14ac:dyDescent="0.2">
      <c r="A22" s="36"/>
      <c r="B22" s="37"/>
      <c r="C22" s="37"/>
      <c r="D22" s="37"/>
      <c r="E22" s="37"/>
      <c r="F22" s="38"/>
    </row>
    <row r="23" spans="1:6" x14ac:dyDescent="0.2">
      <c r="A23" s="36"/>
      <c r="B23" s="37"/>
      <c r="C23" s="37"/>
      <c r="D23" s="37"/>
      <c r="E23" s="37"/>
      <c r="F23" s="38"/>
    </row>
    <row r="24" spans="1:6" x14ac:dyDescent="0.2">
      <c r="A24" s="36"/>
      <c r="B24" s="37"/>
      <c r="C24" s="37"/>
      <c r="D24" s="37"/>
      <c r="E24" s="37"/>
      <c r="F24" s="38"/>
    </row>
    <row r="25" spans="1:6" x14ac:dyDescent="0.2">
      <c r="A25" s="36"/>
      <c r="B25" s="37"/>
      <c r="C25" s="37"/>
      <c r="D25" s="37"/>
      <c r="E25" s="37"/>
      <c r="F25" s="38"/>
    </row>
    <row r="26" spans="1:6" x14ac:dyDescent="0.2">
      <c r="A26" s="36"/>
      <c r="B26" s="37"/>
      <c r="C26" s="37"/>
      <c r="D26" s="37"/>
      <c r="E26" s="37"/>
      <c r="F26" s="38"/>
    </row>
    <row r="27" spans="1:6" x14ac:dyDescent="0.2">
      <c r="A27" s="36"/>
      <c r="B27" s="37"/>
      <c r="C27" s="37"/>
      <c r="D27" s="37"/>
      <c r="E27" s="37"/>
      <c r="F27" s="38"/>
    </row>
    <row r="28" spans="1:6" x14ac:dyDescent="0.2">
      <c r="A28" s="36"/>
      <c r="B28" s="37"/>
      <c r="C28" s="37"/>
      <c r="D28" s="37"/>
      <c r="E28" s="37"/>
      <c r="F28" s="38"/>
    </row>
    <row r="29" spans="1:6" x14ac:dyDescent="0.2">
      <c r="A29" s="36"/>
      <c r="B29" s="37"/>
      <c r="C29" s="37"/>
      <c r="D29" s="37"/>
      <c r="E29" s="37"/>
      <c r="F29" s="38"/>
    </row>
    <row r="30" spans="1:6" x14ac:dyDescent="0.2">
      <c r="A30" s="36"/>
      <c r="B30" s="37"/>
      <c r="C30" s="37"/>
      <c r="D30" s="37"/>
      <c r="E30" s="37"/>
      <c r="F30" s="38"/>
    </row>
    <row r="31" spans="1:6" x14ac:dyDescent="0.2">
      <c r="A31" s="36"/>
      <c r="B31" s="37"/>
      <c r="C31" s="37"/>
      <c r="D31" s="37"/>
      <c r="E31" s="37"/>
      <c r="F31" s="38"/>
    </row>
    <row r="32" spans="1:6" x14ac:dyDescent="0.2">
      <c r="A32" s="36"/>
      <c r="B32" s="37"/>
      <c r="C32" s="37"/>
      <c r="D32" s="37"/>
      <c r="E32" s="37"/>
      <c r="F32" s="38"/>
    </row>
    <row r="33" spans="1:6" x14ac:dyDescent="0.2">
      <c r="A33" s="36"/>
      <c r="B33" s="37"/>
      <c r="C33" s="37"/>
      <c r="D33" s="37"/>
      <c r="E33" s="37"/>
      <c r="F33" s="38"/>
    </row>
    <row r="34" spans="1:6" x14ac:dyDescent="0.2">
      <c r="A34" s="36"/>
      <c r="B34" s="37"/>
      <c r="C34" s="37"/>
      <c r="D34" s="37"/>
      <c r="E34" s="37"/>
      <c r="F34" s="38"/>
    </row>
    <row r="35" spans="1:6" x14ac:dyDescent="0.2">
      <c r="A35" s="36"/>
      <c r="B35" s="37"/>
      <c r="C35" s="37"/>
      <c r="D35" s="37"/>
      <c r="E35" s="37"/>
      <c r="F35" s="38"/>
    </row>
    <row r="36" spans="1:6" x14ac:dyDescent="0.2">
      <c r="A36" s="36"/>
      <c r="B36" s="37"/>
      <c r="C36" s="37"/>
      <c r="D36" s="37"/>
      <c r="E36" s="37"/>
      <c r="F36" s="38"/>
    </row>
    <row r="37" spans="1:6" x14ac:dyDescent="0.2">
      <c r="A37" s="36"/>
      <c r="B37" s="37"/>
      <c r="C37" s="37"/>
      <c r="D37" s="37"/>
      <c r="E37" s="37"/>
      <c r="F37" s="38"/>
    </row>
    <row r="38" spans="1:6" x14ac:dyDescent="0.2">
      <c r="A38" s="36"/>
      <c r="B38" s="37"/>
      <c r="C38" s="37"/>
      <c r="D38" s="37"/>
      <c r="E38" s="37"/>
      <c r="F38" s="38"/>
    </row>
    <row r="39" spans="1:6" x14ac:dyDescent="0.2">
      <c r="A39" s="36"/>
      <c r="B39" s="37"/>
      <c r="C39" s="37"/>
      <c r="D39" s="37"/>
      <c r="E39" s="37"/>
      <c r="F39" s="38"/>
    </row>
    <row r="40" spans="1:6" x14ac:dyDescent="0.2">
      <c r="A40" s="36"/>
      <c r="B40" s="37"/>
      <c r="C40" s="37"/>
      <c r="D40" s="37"/>
      <c r="E40" s="37"/>
      <c r="F40" s="38"/>
    </row>
    <row r="41" spans="1:6" x14ac:dyDescent="0.2">
      <c r="A41" s="36"/>
      <c r="B41" s="37"/>
      <c r="C41" s="37"/>
      <c r="D41" s="37"/>
      <c r="E41" s="37"/>
      <c r="F41" s="38"/>
    </row>
    <row r="42" spans="1:6" x14ac:dyDescent="0.2">
      <c r="A42" s="36"/>
      <c r="B42" s="37"/>
      <c r="C42" s="37"/>
      <c r="D42" s="37"/>
      <c r="E42" s="37"/>
      <c r="F42" s="38"/>
    </row>
    <row r="43" spans="1:6" x14ac:dyDescent="0.2">
      <c r="A43" s="36"/>
      <c r="B43" s="37"/>
      <c r="C43" s="37"/>
      <c r="D43" s="37"/>
      <c r="E43" s="37"/>
      <c r="F43" s="38"/>
    </row>
    <row r="44" spans="1:6" x14ac:dyDescent="0.2">
      <c r="A44" s="36"/>
      <c r="B44" s="37"/>
      <c r="C44" s="37"/>
      <c r="D44" s="37"/>
      <c r="E44" s="37"/>
      <c r="F44" s="38"/>
    </row>
    <row r="45" spans="1:6" x14ac:dyDescent="0.2">
      <c r="A45" s="36"/>
      <c r="B45" s="37"/>
      <c r="C45" s="37"/>
      <c r="D45" s="37"/>
      <c r="E45" s="37"/>
      <c r="F45" s="38"/>
    </row>
    <row r="46" spans="1:6" x14ac:dyDescent="0.2">
      <c r="A46" s="39"/>
      <c r="B46" s="40"/>
      <c r="C46" s="40"/>
      <c r="D46" s="40"/>
      <c r="E46" s="40"/>
      <c r="F46" s="41"/>
    </row>
  </sheetData>
  <mergeCells count="1">
    <mergeCell ref="C2:D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7">
    <tabColor rgb="FF92D050"/>
  </sheetPr>
  <dimension ref="A1:I23"/>
  <sheetViews>
    <sheetView showGridLines="0" zoomScaleNormal="100" zoomScaleSheetLayoutView="100" workbookViewId="0">
      <selection activeCell="F3" sqref="F3:I5"/>
    </sheetView>
  </sheetViews>
  <sheetFormatPr baseColWidth="10" defaultColWidth="11.5546875" defaultRowHeight="42.75" customHeight="1" x14ac:dyDescent="0.25"/>
  <cols>
    <col min="1" max="1" width="13.21875" style="94" bestFit="1" customWidth="1"/>
    <col min="2" max="5" width="10.109375" style="94" customWidth="1"/>
    <col min="6" max="9" width="8.88671875" style="66" customWidth="1"/>
    <col min="10" max="10" width="11.109375" style="66" customWidth="1"/>
    <col min="11" max="16384" width="11.5546875" style="66"/>
  </cols>
  <sheetData>
    <row r="1" spans="1:9" ht="45.2" customHeight="1" x14ac:dyDescent="0.25">
      <c r="A1" s="183" t="str">
        <f>'4-ENE'!A1:I1</f>
        <v>DIGITE EL NOMBRE DE LA UNIDAD ADMINISTRATIVA</v>
      </c>
      <c r="B1" s="183"/>
      <c r="C1" s="183"/>
      <c r="D1" s="183"/>
      <c r="E1" s="183"/>
      <c r="F1" s="183"/>
      <c r="G1" s="183"/>
      <c r="H1" s="183"/>
      <c r="I1" s="183"/>
    </row>
    <row r="2" spans="1:9" s="71" customFormat="1" ht="53.25" customHeight="1" x14ac:dyDescent="0.2">
      <c r="A2" s="67" t="s">
        <v>11</v>
      </c>
      <c r="B2" s="67" t="s">
        <v>3</v>
      </c>
      <c r="C2" s="67" t="s">
        <v>0</v>
      </c>
      <c r="D2" s="67" t="s">
        <v>1</v>
      </c>
      <c r="E2" s="67" t="s">
        <v>2</v>
      </c>
      <c r="F2" s="68"/>
      <c r="G2" s="69"/>
      <c r="H2" s="69"/>
      <c r="I2" s="70"/>
    </row>
    <row r="3" spans="1:9" s="71" customFormat="1" ht="48.95" customHeight="1" x14ac:dyDescent="0.2">
      <c r="A3" s="72" t="s">
        <v>88</v>
      </c>
      <c r="B3" s="73">
        <v>45695</v>
      </c>
      <c r="C3" s="74">
        <v>0</v>
      </c>
      <c r="D3" s="75">
        <v>0</v>
      </c>
      <c r="E3" s="75">
        <v>0</v>
      </c>
      <c r="F3" s="184" t="s">
        <v>42</v>
      </c>
      <c r="G3" s="185"/>
      <c r="H3" s="185"/>
      <c r="I3" s="186"/>
    </row>
    <row r="4" spans="1:9" s="71" customFormat="1" ht="48.95" customHeight="1" x14ac:dyDescent="0.2">
      <c r="A4" s="76" t="s">
        <v>89</v>
      </c>
      <c r="B4" s="77"/>
      <c r="C4" s="78"/>
      <c r="D4" s="79"/>
      <c r="E4" s="79"/>
      <c r="F4" s="187"/>
      <c r="G4" s="185"/>
      <c r="H4" s="185"/>
      <c r="I4" s="186"/>
    </row>
    <row r="5" spans="1:9" s="71" customFormat="1" ht="48.95" customHeight="1" x14ac:dyDescent="0.2">
      <c r="A5" s="76" t="s">
        <v>90</v>
      </c>
      <c r="B5" s="77"/>
      <c r="C5" s="78"/>
      <c r="D5" s="79"/>
      <c r="E5" s="79"/>
      <c r="F5" s="187"/>
      <c r="G5" s="185"/>
      <c r="H5" s="185"/>
      <c r="I5" s="186"/>
    </row>
    <row r="6" spans="1:9" s="71" customFormat="1" ht="48.95" customHeight="1" x14ac:dyDescent="0.2">
      <c r="A6" s="76" t="s">
        <v>91</v>
      </c>
      <c r="B6" s="77"/>
      <c r="C6" s="78"/>
      <c r="D6" s="79"/>
      <c r="E6" s="79"/>
      <c r="F6" s="80"/>
      <c r="G6" s="81"/>
      <c r="H6" s="81"/>
      <c r="I6" s="82"/>
    </row>
    <row r="7" spans="1:9" s="71" customFormat="1" ht="48.95" customHeight="1" x14ac:dyDescent="0.2">
      <c r="A7" s="76"/>
      <c r="B7" s="77"/>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B3</f>
        <v>45695</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45695</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45695</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1.3779527559055118" bottom="0.74803149606299213" header="0.31496062992125984" footer="0.31496062992125984"/>
  <pageSetup scale="86" orientation="portrait" r:id="rId1"/>
  <headerFooter>
    <oddHeader>&amp;L&amp;G&amp;C&amp;"Arial,Negrita"&amp;14CONTROL PARA RESPALDO DE INFORMACIÓN DIGITAL &amp;"Arial,Normal"&amp;12
FEBRERO 2024&amp;R&amp;10&amp;K00+000F___-v___-__-P____-v01</oddHeader>
  </headerFooter>
  <colBreaks count="1" manualBreakCount="1">
    <brk id="9" min="1" max="103" man="1"/>
  </colBreaks>
  <drawing r:id="rId2"/>
  <legacyDrawingHF r:id="rId3"/>
  <tableParts count="1">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tabColor rgb="FF92D050"/>
  </sheetPr>
  <dimension ref="A1:I24"/>
  <sheetViews>
    <sheetView showGridLines="0" zoomScaleNormal="100" zoomScaleSheetLayoutView="100" workbookViewId="0">
      <selection activeCell="J4" sqref="J4"/>
    </sheetView>
  </sheetViews>
  <sheetFormatPr baseColWidth="10" defaultColWidth="11.5546875" defaultRowHeight="42.75" customHeight="1" x14ac:dyDescent="0.25"/>
  <cols>
    <col min="1" max="5" width="10.77734375" style="94" customWidth="1"/>
    <col min="6" max="9" width="8.88671875" style="66" customWidth="1"/>
    <col min="10" max="10" width="11.109375" style="66" customWidth="1"/>
    <col min="11" max="16384" width="11.5546875" style="66"/>
  </cols>
  <sheetData>
    <row r="1" spans="1:9" ht="45.2" customHeight="1" x14ac:dyDescent="0.25">
      <c r="A1" s="183" t="str">
        <f>'1-FEB'!A1:I1</f>
        <v>DIGITE EL NOMBRE DE LA UNIDAD ADMINISTRATIVA</v>
      </c>
      <c r="B1" s="183"/>
      <c r="C1" s="183"/>
      <c r="D1" s="183"/>
      <c r="E1" s="183"/>
      <c r="F1" s="183"/>
      <c r="G1" s="183"/>
      <c r="H1" s="183"/>
      <c r="I1" s="183"/>
    </row>
    <row r="2" spans="1:9" s="71" customFormat="1" ht="53.25" customHeight="1" x14ac:dyDescent="0.2">
      <c r="A2" s="67" t="s">
        <v>11</v>
      </c>
      <c r="B2" s="67" t="s">
        <v>3</v>
      </c>
      <c r="C2" s="67" t="s">
        <v>0</v>
      </c>
      <c r="D2" s="67" t="s">
        <v>1</v>
      </c>
      <c r="E2" s="67" t="s">
        <v>2</v>
      </c>
      <c r="F2" s="68"/>
      <c r="G2" s="69"/>
      <c r="H2" s="69"/>
      <c r="I2" s="70"/>
    </row>
    <row r="3" spans="1:9" s="71" customFormat="1" ht="48.95" customHeight="1" x14ac:dyDescent="0.2">
      <c r="A3" s="76" t="s">
        <v>88</v>
      </c>
      <c r="B3" s="77">
        <f>Tabla132457[[#This Row],[FECHA]]</f>
        <v>45695</v>
      </c>
      <c r="C3" s="78">
        <f>Tabla132457[[#This Row],[GB]]</f>
        <v>0</v>
      </c>
      <c r="D3" s="79">
        <f>Tabla132457[[#This Row],[ARCHIVOS]]</f>
        <v>0</v>
      </c>
      <c r="E3" s="79">
        <f>Tabla132457[[#This Row],[CARPETAS]]</f>
        <v>0</v>
      </c>
      <c r="F3" s="184" t="s">
        <v>42</v>
      </c>
      <c r="G3" s="185"/>
      <c r="H3" s="185"/>
      <c r="I3" s="186"/>
    </row>
    <row r="4" spans="1:9" s="71" customFormat="1" ht="48.95" customHeight="1" x14ac:dyDescent="0.2">
      <c r="A4" s="72" t="s">
        <v>89</v>
      </c>
      <c r="B4" s="73">
        <v>45702</v>
      </c>
      <c r="C4" s="74">
        <v>0</v>
      </c>
      <c r="D4" s="75">
        <v>0</v>
      </c>
      <c r="E4" s="75">
        <v>0</v>
      </c>
      <c r="F4" s="187"/>
      <c r="G4" s="185"/>
      <c r="H4" s="185"/>
      <c r="I4" s="186"/>
    </row>
    <row r="5" spans="1:9" s="71" customFormat="1" ht="48.95" customHeight="1" x14ac:dyDescent="0.2">
      <c r="A5" s="76" t="s">
        <v>90</v>
      </c>
      <c r="B5" s="77"/>
      <c r="C5" s="78"/>
      <c r="D5" s="79"/>
      <c r="E5" s="79"/>
      <c r="F5" s="187"/>
      <c r="G5" s="185"/>
      <c r="H5" s="185"/>
      <c r="I5" s="186"/>
    </row>
    <row r="6" spans="1:9" s="71" customFormat="1" ht="48.95" customHeight="1" x14ac:dyDescent="0.2">
      <c r="A6" s="76" t="s">
        <v>91</v>
      </c>
      <c r="B6" s="77"/>
      <c r="C6" s="78"/>
      <c r="D6" s="79"/>
      <c r="E6" s="79"/>
      <c r="F6" s="80"/>
      <c r="G6" s="81"/>
      <c r="H6" s="81"/>
      <c r="I6" s="82"/>
    </row>
    <row r="7" spans="1:9" s="71" customFormat="1" ht="48.95" customHeight="1" x14ac:dyDescent="0.2">
      <c r="A7" s="76"/>
      <c r="B7" s="77"/>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B4</f>
        <v>45702</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45702</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45702</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row r="24" spans="1:9" s="71" customFormat="1" ht="26.25" customHeight="1" x14ac:dyDescent="0.2">
      <c r="A24" s="78"/>
      <c r="B24" s="86"/>
      <c r="C24" s="78"/>
      <c r="D24" s="79"/>
      <c r="E24" s="87"/>
      <c r="F24" s="87"/>
      <c r="G24" s="87"/>
      <c r="H24" s="199"/>
      <c r="I24" s="199"/>
    </row>
  </sheetData>
  <mergeCells count="16">
    <mergeCell ref="A1:I1"/>
    <mergeCell ref="F3:I5"/>
    <mergeCell ref="A9:I9"/>
    <mergeCell ref="A10:I13"/>
    <mergeCell ref="H24:I24"/>
    <mergeCell ref="E17:G17"/>
    <mergeCell ref="E20:G20"/>
    <mergeCell ref="E23:G23"/>
    <mergeCell ref="H14:I14"/>
    <mergeCell ref="H15:I15"/>
    <mergeCell ref="E16:G16"/>
    <mergeCell ref="H16:I16"/>
    <mergeCell ref="H18:I18"/>
    <mergeCell ref="E19:G19"/>
    <mergeCell ref="E21:I22"/>
    <mergeCell ref="H19:I19"/>
  </mergeCells>
  <printOptions horizontalCentered="1"/>
  <pageMargins left="0.82677165354330717" right="0.23622047244094491" top="0.98425196850393704" bottom="0.74803149606299213" header="0.31496062992125984" footer="0.31496062992125984"/>
  <pageSetup scale="86" orientation="portrait" r:id="rId1"/>
  <headerFooter>
    <oddHeader>&amp;L&amp;G&amp;C&amp;"Arial,Negrita"&amp;14CONTROL PARA RESPALDO DE INFORMACIÓN DIGITAL&amp;"Arial,Normal"&amp;12
FEBRERO 2024&amp;R&amp;10&amp;K00+000F___-v___-__-P____-v01</oddHeader>
  </headerFooter>
  <colBreaks count="1" manualBreakCount="1">
    <brk id="9" min="1" max="103" man="1"/>
  </colBreaks>
  <drawing r:id="rId2"/>
  <legacyDrawingHF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tabColor rgb="FF92D050"/>
  </sheetPr>
  <dimension ref="A1:I23"/>
  <sheetViews>
    <sheetView showGridLines="0" zoomScaleNormal="100" zoomScaleSheetLayoutView="100" workbookViewId="0">
      <selection activeCell="K6" sqref="K6"/>
    </sheetView>
  </sheetViews>
  <sheetFormatPr baseColWidth="10" defaultColWidth="11.5546875" defaultRowHeight="42.75" customHeight="1" x14ac:dyDescent="0.25"/>
  <cols>
    <col min="1" max="1" width="13.21875" style="94" bestFit="1" customWidth="1"/>
    <col min="2" max="5" width="9.77734375" style="94" customWidth="1"/>
    <col min="6" max="9" width="8.88671875" style="66" customWidth="1"/>
    <col min="10" max="10" width="11.109375" style="66" customWidth="1"/>
    <col min="11" max="16384" width="11.5546875" style="66"/>
  </cols>
  <sheetData>
    <row r="1" spans="1:9" ht="45.2" customHeight="1" x14ac:dyDescent="0.25">
      <c r="A1" s="183" t="str">
        <f>'2-FEB'!A1:I1</f>
        <v>DIGITE EL NOMBRE DE LA UNIDAD ADMINISTRATIVA</v>
      </c>
      <c r="B1" s="183"/>
      <c r="C1" s="183"/>
      <c r="D1" s="183"/>
      <c r="E1" s="183"/>
      <c r="F1" s="183"/>
      <c r="G1" s="183"/>
      <c r="H1" s="183"/>
      <c r="I1" s="183"/>
    </row>
    <row r="2" spans="1:9" s="71" customFormat="1" ht="53.25" customHeight="1" x14ac:dyDescent="0.2">
      <c r="A2" s="67" t="s">
        <v>11</v>
      </c>
      <c r="B2" s="67" t="s">
        <v>3</v>
      </c>
      <c r="C2" s="67" t="s">
        <v>0</v>
      </c>
      <c r="D2" s="67" t="s">
        <v>1</v>
      </c>
      <c r="E2" s="67" t="s">
        <v>2</v>
      </c>
      <c r="F2" s="68"/>
      <c r="G2" s="69"/>
      <c r="H2" s="69"/>
      <c r="I2" s="70"/>
    </row>
    <row r="3" spans="1:9" s="71" customFormat="1" ht="48.95" customHeight="1" x14ac:dyDescent="0.2">
      <c r="A3" s="76" t="s">
        <v>88</v>
      </c>
      <c r="B3" s="77">
        <f>Tabla1324578[[#This Row],[FECHA]]</f>
        <v>45695</v>
      </c>
      <c r="C3" s="78">
        <f>Tabla1324578[[#This Row],[GB]]</f>
        <v>0</v>
      </c>
      <c r="D3" s="79">
        <f>Tabla1324578[[#This Row],[ARCHIVOS]]</f>
        <v>0</v>
      </c>
      <c r="E3" s="79">
        <f>Tabla1324578[[#This Row],[CARPETAS]]</f>
        <v>0</v>
      </c>
      <c r="F3" s="184" t="s">
        <v>42</v>
      </c>
      <c r="G3" s="185"/>
      <c r="H3" s="185"/>
      <c r="I3" s="186"/>
    </row>
    <row r="4" spans="1:9" s="71" customFormat="1" ht="48.95" customHeight="1" x14ac:dyDescent="0.2">
      <c r="A4" s="76" t="s">
        <v>89</v>
      </c>
      <c r="B4" s="77">
        <f>Tabla1324578[[#This Row],[FECHA]]</f>
        <v>45702</v>
      </c>
      <c r="C4" s="78">
        <f>Tabla1324578[[#This Row],[GB]]</f>
        <v>0</v>
      </c>
      <c r="D4" s="79">
        <f>Tabla1324578[[#This Row],[ARCHIVOS]]</f>
        <v>0</v>
      </c>
      <c r="E4" s="79">
        <f>Tabla1324578[[#This Row],[CARPETAS]]</f>
        <v>0</v>
      </c>
      <c r="F4" s="187"/>
      <c r="G4" s="185"/>
      <c r="H4" s="185"/>
      <c r="I4" s="186"/>
    </row>
    <row r="5" spans="1:9" s="71" customFormat="1" ht="48.95" customHeight="1" x14ac:dyDescent="0.2">
      <c r="A5" s="72" t="s">
        <v>90</v>
      </c>
      <c r="B5" s="73">
        <v>45709</v>
      </c>
      <c r="C5" s="74">
        <v>0</v>
      </c>
      <c r="D5" s="75">
        <v>0</v>
      </c>
      <c r="E5" s="75">
        <v>0</v>
      </c>
      <c r="F5" s="187"/>
      <c r="G5" s="185"/>
      <c r="H5" s="185"/>
      <c r="I5" s="186"/>
    </row>
    <row r="6" spans="1:9" s="71" customFormat="1" ht="48.95" customHeight="1" x14ac:dyDescent="0.2">
      <c r="A6" s="76" t="s">
        <v>91</v>
      </c>
      <c r="B6" s="77"/>
      <c r="C6" s="78"/>
      <c r="D6" s="79"/>
      <c r="E6" s="79"/>
      <c r="F6" s="80"/>
      <c r="G6" s="81"/>
      <c r="H6" s="81"/>
      <c r="I6" s="82"/>
    </row>
    <row r="7" spans="1:9" s="71" customFormat="1" ht="48.95" customHeight="1" x14ac:dyDescent="0.2">
      <c r="A7" s="76"/>
      <c r="B7" s="77"/>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B5</f>
        <v>45709</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45709</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45709</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E20:G20"/>
    <mergeCell ref="E21:I22"/>
    <mergeCell ref="A1:I1"/>
    <mergeCell ref="F3:I5"/>
    <mergeCell ref="E23:G23"/>
    <mergeCell ref="H14:I14"/>
    <mergeCell ref="A9:I9"/>
    <mergeCell ref="A10:I13"/>
    <mergeCell ref="H15:I15"/>
    <mergeCell ref="E16:G16"/>
    <mergeCell ref="H16:I16"/>
    <mergeCell ref="H18:I18"/>
    <mergeCell ref="E19:G19"/>
    <mergeCell ref="H19:I19"/>
    <mergeCell ref="E17:G17"/>
  </mergeCells>
  <printOptions horizontalCentered="1"/>
  <pageMargins left="0.82677165354330717" right="0.23622047244094491" top="0.94488188976377963" bottom="0.74803149606299213" header="0.31496062992125984" footer="0.31496062992125984"/>
  <pageSetup scale="86" orientation="portrait" r:id="rId1"/>
  <headerFooter>
    <oddHeader>&amp;L&amp;G&amp;C&amp;"Arial,Negrita"&amp;14CONTROL PARA RESPALDO DE INFORMACIÓN DIGITAL &amp;"Arial,Normal"&amp;12
FEBRERO 2024&amp;R&amp;10&amp;K00+000F___-v___-__-P____-v01</oddHeader>
  </headerFooter>
  <colBreaks count="1" manualBreakCount="1">
    <brk id="9" min="1" max="103" man="1"/>
  </colBreaks>
  <drawing r:id="rId2"/>
  <legacyDrawingHF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tabColor rgb="FF92D050"/>
  </sheetPr>
  <dimension ref="A1:I23"/>
  <sheetViews>
    <sheetView showGridLines="0" zoomScaleNormal="100" zoomScaleSheetLayoutView="100" workbookViewId="0">
      <selection activeCell="F6" sqref="F6"/>
    </sheetView>
  </sheetViews>
  <sheetFormatPr baseColWidth="10" defaultColWidth="11.5546875" defaultRowHeight="42.75" customHeight="1" x14ac:dyDescent="0.25"/>
  <cols>
    <col min="1" max="1" width="13.21875" style="94" bestFit="1" customWidth="1"/>
    <col min="2" max="5" width="10" style="94" customWidth="1"/>
    <col min="6" max="9" width="8.88671875" style="66" customWidth="1"/>
    <col min="10" max="10" width="11.109375" style="66" customWidth="1"/>
    <col min="11" max="16384" width="11.5546875" style="66"/>
  </cols>
  <sheetData>
    <row r="1" spans="1:9" ht="45.2" customHeight="1" x14ac:dyDescent="0.25">
      <c r="A1" s="183" t="str">
        <f>'3-FEB'!A1:I1</f>
        <v>DIGITE EL NOMBRE DE LA UNIDAD ADMINISTRATIVA</v>
      </c>
      <c r="B1" s="183"/>
      <c r="C1" s="183"/>
      <c r="D1" s="183"/>
      <c r="E1" s="183"/>
      <c r="F1" s="183"/>
      <c r="G1" s="183"/>
      <c r="H1" s="183"/>
      <c r="I1" s="183"/>
    </row>
    <row r="2" spans="1:9" s="71" customFormat="1" ht="53.25" customHeight="1" x14ac:dyDescent="0.2">
      <c r="A2" s="67" t="s">
        <v>11</v>
      </c>
      <c r="B2" s="67" t="s">
        <v>3</v>
      </c>
      <c r="C2" s="67" t="s">
        <v>0</v>
      </c>
      <c r="D2" s="67" t="s">
        <v>1</v>
      </c>
      <c r="E2" s="67" t="s">
        <v>2</v>
      </c>
      <c r="F2" s="68"/>
      <c r="G2" s="69"/>
      <c r="H2" s="69"/>
      <c r="I2" s="70"/>
    </row>
    <row r="3" spans="1:9" s="71" customFormat="1" ht="48.95" customHeight="1" x14ac:dyDescent="0.2">
      <c r="A3" s="76" t="s">
        <v>88</v>
      </c>
      <c r="B3" s="77">
        <f>Tabla13245789[[#This Row],[FECHA]]</f>
        <v>45695</v>
      </c>
      <c r="C3" s="78">
        <f>Tabla13245789[[#This Row],[GB]]</f>
        <v>0</v>
      </c>
      <c r="D3" s="79">
        <f>Tabla13245789[[#This Row],[ARCHIVOS]]</f>
        <v>0</v>
      </c>
      <c r="E3" s="79">
        <f>Tabla13245789[[#This Row],[CARPETAS]]</f>
        <v>0</v>
      </c>
      <c r="F3" s="184" t="s">
        <v>42</v>
      </c>
      <c r="G3" s="185"/>
      <c r="H3" s="185"/>
      <c r="I3" s="186"/>
    </row>
    <row r="4" spans="1:9" s="71" customFormat="1" ht="48.95" customHeight="1" x14ac:dyDescent="0.2">
      <c r="A4" s="76" t="s">
        <v>89</v>
      </c>
      <c r="B4" s="77">
        <f>Tabla13245789[[#This Row],[FECHA]]</f>
        <v>45702</v>
      </c>
      <c r="C4" s="78">
        <f>Tabla13245789[[#This Row],[GB]]</f>
        <v>0</v>
      </c>
      <c r="D4" s="79">
        <f>Tabla13245789[[#This Row],[ARCHIVOS]]</f>
        <v>0</v>
      </c>
      <c r="E4" s="79">
        <f>Tabla13245789[[#This Row],[CARPETAS]]</f>
        <v>0</v>
      </c>
      <c r="F4" s="187"/>
      <c r="G4" s="185"/>
      <c r="H4" s="185"/>
      <c r="I4" s="186"/>
    </row>
    <row r="5" spans="1:9" s="71" customFormat="1" ht="48.95" customHeight="1" x14ac:dyDescent="0.2">
      <c r="A5" s="76" t="s">
        <v>90</v>
      </c>
      <c r="B5" s="77">
        <f>Tabla13245789[[#This Row],[FECHA]]</f>
        <v>45709</v>
      </c>
      <c r="C5" s="78">
        <f>Tabla13245789[[#This Row],[GB]]</f>
        <v>0</v>
      </c>
      <c r="D5" s="79">
        <f>Tabla13245789[[#This Row],[ARCHIVOS]]</f>
        <v>0</v>
      </c>
      <c r="E5" s="79">
        <f>Tabla13245789[[#This Row],[CARPETAS]]</f>
        <v>0</v>
      </c>
      <c r="F5" s="187"/>
      <c r="G5" s="185"/>
      <c r="H5" s="185"/>
      <c r="I5" s="186"/>
    </row>
    <row r="6" spans="1:9" s="71" customFormat="1" ht="48.95" customHeight="1" x14ac:dyDescent="0.2">
      <c r="A6" s="72" t="s">
        <v>91</v>
      </c>
      <c r="B6" s="73">
        <v>45716</v>
      </c>
      <c r="C6" s="74">
        <v>0</v>
      </c>
      <c r="D6" s="75">
        <v>0</v>
      </c>
      <c r="E6" s="75">
        <v>0</v>
      </c>
      <c r="F6" s="80"/>
      <c r="G6" s="81"/>
      <c r="H6" s="81"/>
      <c r="I6" s="82"/>
    </row>
    <row r="7" spans="1:9" s="71" customFormat="1" ht="48.95" customHeight="1" x14ac:dyDescent="0.2">
      <c r="A7" s="76"/>
      <c r="B7" s="77"/>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B6</f>
        <v>45716</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45716</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45716</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E20:G20"/>
    <mergeCell ref="E21:I22"/>
    <mergeCell ref="A1:I1"/>
    <mergeCell ref="F3:I5"/>
    <mergeCell ref="E23:G23"/>
    <mergeCell ref="H14:I14"/>
    <mergeCell ref="A9:I9"/>
    <mergeCell ref="A10:I13"/>
    <mergeCell ref="H15:I15"/>
    <mergeCell ref="E16:G16"/>
    <mergeCell ref="H16:I16"/>
    <mergeCell ref="H18:I18"/>
    <mergeCell ref="E19:G19"/>
    <mergeCell ref="H19:I19"/>
    <mergeCell ref="E17:G17"/>
  </mergeCells>
  <printOptions horizontalCentered="1"/>
  <pageMargins left="0.82677165354330717" right="0.23622047244094491" top="0.94488188976377963" bottom="0.74803149606299213" header="0.31496062992125984" footer="0.31496062992125984"/>
  <pageSetup scale="86" orientation="portrait" r:id="rId1"/>
  <headerFooter>
    <oddHeader>&amp;L&amp;G&amp;C&amp;"Arial,Negrita"&amp;14CONTROL PARA RESPALDO DE INFORMACIÓN DIGITAL &amp;"Arial,Normal"&amp;12
FEBRERO 2024&amp;R&amp;10&amp;K00+000F___-v___-__-P____-v01</oddHeader>
  </headerFooter>
  <colBreaks count="1" manualBreakCount="1">
    <brk id="9" min="1" max="103" man="1"/>
  </colBreaks>
  <drawing r:id="rId2"/>
  <legacyDrawingHF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I23"/>
  <sheetViews>
    <sheetView showGridLines="0" zoomScaleNormal="100" zoomScaleSheetLayoutView="100" workbookViewId="0">
      <selection activeCell="K5" sqref="K5"/>
    </sheetView>
  </sheetViews>
  <sheetFormatPr baseColWidth="10" defaultColWidth="11.5546875" defaultRowHeight="42.75" customHeight="1" x14ac:dyDescent="0.25"/>
  <cols>
    <col min="1" max="1" width="13.109375" style="94"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'4-FEB'!A1:I1</f>
        <v>DIGITE EL NOMBRE DE LA UNIDAD ADMINISTRATIVA</v>
      </c>
      <c r="B1" s="183"/>
      <c r="C1" s="183"/>
      <c r="D1" s="183"/>
      <c r="E1" s="183"/>
      <c r="F1" s="183"/>
      <c r="G1" s="183"/>
      <c r="H1" s="183"/>
      <c r="I1" s="183"/>
    </row>
    <row r="2" spans="1:9" s="71" customFormat="1" ht="53.25" customHeight="1" x14ac:dyDescent="0.2">
      <c r="A2" s="67" t="s">
        <v>12</v>
      </c>
      <c r="B2" s="67" t="s">
        <v>3</v>
      </c>
      <c r="C2" s="67" t="s">
        <v>0</v>
      </c>
      <c r="D2" s="67" t="s">
        <v>1</v>
      </c>
      <c r="E2" s="67" t="s">
        <v>2</v>
      </c>
      <c r="F2" s="68"/>
      <c r="G2" s="69"/>
      <c r="H2" s="69"/>
      <c r="I2" s="70"/>
    </row>
    <row r="3" spans="1:9" s="71" customFormat="1" ht="48.95" customHeight="1" x14ac:dyDescent="0.2">
      <c r="A3" s="72" t="s">
        <v>92</v>
      </c>
      <c r="B3" s="73">
        <v>45723</v>
      </c>
      <c r="C3" s="74">
        <v>0</v>
      </c>
      <c r="D3" s="75">
        <v>0</v>
      </c>
      <c r="E3" s="75">
        <v>0</v>
      </c>
      <c r="F3" s="184" t="s">
        <v>42</v>
      </c>
      <c r="G3" s="185"/>
      <c r="H3" s="185"/>
      <c r="I3" s="186"/>
    </row>
    <row r="4" spans="1:9" s="71" customFormat="1" ht="48.95" customHeight="1" x14ac:dyDescent="0.2">
      <c r="A4" s="76" t="s">
        <v>93</v>
      </c>
      <c r="B4" s="77"/>
      <c r="C4" s="78"/>
      <c r="D4" s="79"/>
      <c r="E4" s="79"/>
      <c r="F4" s="187"/>
      <c r="G4" s="185"/>
      <c r="H4" s="185"/>
      <c r="I4" s="186"/>
    </row>
    <row r="5" spans="1:9" s="71" customFormat="1" ht="48.95" customHeight="1" x14ac:dyDescent="0.2">
      <c r="A5" s="76" t="s">
        <v>94</v>
      </c>
      <c r="B5" s="77"/>
      <c r="C5" s="78"/>
      <c r="D5" s="79"/>
      <c r="E5" s="79"/>
      <c r="F5" s="187"/>
      <c r="G5" s="185"/>
      <c r="H5" s="185"/>
      <c r="I5" s="186"/>
    </row>
    <row r="6" spans="1:9" s="71" customFormat="1" ht="48.95" customHeight="1" x14ac:dyDescent="0.2">
      <c r="A6" s="76" t="s">
        <v>95</v>
      </c>
      <c r="B6" s="73"/>
      <c r="C6" s="78"/>
      <c r="D6" s="79"/>
      <c r="E6" s="79"/>
      <c r="F6" s="80"/>
      <c r="G6" s="81"/>
      <c r="H6" s="81"/>
      <c r="I6" s="82"/>
    </row>
    <row r="7" spans="1:9" s="71" customFormat="1" ht="48.95" customHeight="1" x14ac:dyDescent="0.2">
      <c r="A7" s="76" t="s">
        <v>96</v>
      </c>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B3</f>
        <v>45723</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45723</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45723</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1.0236220472440944" bottom="0.74803149606299213" header="0.31496062992125984" footer="0.31496062992125984"/>
  <pageSetup scale="86" orientation="portrait" r:id="rId1"/>
  <headerFooter>
    <oddHeader>&amp;L&amp;G&amp;C&amp;"Arial,Negrita"&amp;14CONTROL PARA RESPALDO DE INFORMACIÓN DIGITAL &amp;"Arial,Normal"&amp;12
MARZO 2024&amp;R&amp;10&amp;K00+000F___-v___-__-P____-v01</oddHeader>
  </headerFooter>
  <colBreaks count="1" manualBreakCount="1">
    <brk id="9" min="1" max="103" man="1"/>
  </colBreaks>
  <drawing r:id="rId2"/>
  <legacyDrawingHF r:id="rId3"/>
  <tableParts count="1">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2"/>
  <dimension ref="A1:I23"/>
  <sheetViews>
    <sheetView showGridLines="0" zoomScaleNormal="100" zoomScaleSheetLayoutView="100" workbookViewId="0">
      <selection activeCell="K4" sqref="K4"/>
    </sheetView>
  </sheetViews>
  <sheetFormatPr baseColWidth="10" defaultColWidth="11.5546875" defaultRowHeight="42.75" customHeight="1" x14ac:dyDescent="0.25"/>
  <cols>
    <col min="1" max="1" width="10.88671875" style="94" bestFit="1" customWidth="1"/>
    <col min="2" max="5" width="9.77734375" style="94" customWidth="1"/>
    <col min="6" max="9" width="8.88671875" style="66" customWidth="1"/>
    <col min="10" max="10" width="11.109375" style="66" customWidth="1"/>
    <col min="11" max="16384" width="11.5546875" style="66"/>
  </cols>
  <sheetData>
    <row r="1" spans="1:9" ht="45.2" customHeight="1" x14ac:dyDescent="0.25">
      <c r="A1" s="183" t="str">
        <f>'1-MAR'!A1:I1</f>
        <v>DIGITE EL NOMBRE DE LA UNIDAD ADMINISTRATIVA</v>
      </c>
      <c r="B1" s="183"/>
      <c r="C1" s="183"/>
      <c r="D1" s="183"/>
      <c r="E1" s="183"/>
      <c r="F1" s="183"/>
      <c r="G1" s="183"/>
      <c r="H1" s="183"/>
      <c r="I1" s="183"/>
    </row>
    <row r="2" spans="1:9" s="71" customFormat="1" ht="53.25" customHeight="1" x14ac:dyDescent="0.2">
      <c r="A2" s="67" t="s">
        <v>12</v>
      </c>
      <c r="B2" s="67" t="s">
        <v>3</v>
      </c>
      <c r="C2" s="67" t="s">
        <v>0</v>
      </c>
      <c r="D2" s="67" t="s">
        <v>1</v>
      </c>
      <c r="E2" s="67" t="s">
        <v>2</v>
      </c>
      <c r="F2" s="68"/>
      <c r="G2" s="69"/>
      <c r="H2" s="69"/>
      <c r="I2" s="70"/>
    </row>
    <row r="3" spans="1:9" s="71" customFormat="1" ht="48.95" customHeight="1" x14ac:dyDescent="0.2">
      <c r="A3" s="76" t="s">
        <v>92</v>
      </c>
      <c r="B3" s="77">
        <f>Tabla132457891011[[#This Row],[FECHA]]</f>
        <v>45723</v>
      </c>
      <c r="C3" s="78">
        <f>Tabla132457891011[[#This Row],[GB]]</f>
        <v>0</v>
      </c>
      <c r="D3" s="79">
        <f>Tabla132457891011[[#This Row],[ARCHIVOS]]</f>
        <v>0</v>
      </c>
      <c r="E3" s="79">
        <f>Tabla132457891011[[#This Row],[CARPETAS]]</f>
        <v>0</v>
      </c>
      <c r="F3" s="184" t="s">
        <v>42</v>
      </c>
      <c r="G3" s="185"/>
      <c r="H3" s="185"/>
      <c r="I3" s="186"/>
    </row>
    <row r="4" spans="1:9" s="95" customFormat="1" ht="48.95" customHeight="1" x14ac:dyDescent="0.2">
      <c r="A4" s="72" t="s">
        <v>93</v>
      </c>
      <c r="B4" s="73">
        <v>45730</v>
      </c>
      <c r="C4" s="74">
        <v>0</v>
      </c>
      <c r="D4" s="75">
        <v>0</v>
      </c>
      <c r="E4" s="75">
        <v>0</v>
      </c>
      <c r="F4" s="187"/>
      <c r="G4" s="185"/>
      <c r="H4" s="185"/>
      <c r="I4" s="186"/>
    </row>
    <row r="5" spans="1:9" s="71" customFormat="1" ht="48.95" customHeight="1" x14ac:dyDescent="0.2">
      <c r="A5" s="76" t="s">
        <v>94</v>
      </c>
      <c r="B5" s="77"/>
      <c r="C5" s="78"/>
      <c r="D5" s="79"/>
      <c r="E5" s="79"/>
      <c r="F5" s="187"/>
      <c r="G5" s="185"/>
      <c r="H5" s="185"/>
      <c r="I5" s="186"/>
    </row>
    <row r="6" spans="1:9" s="71" customFormat="1" ht="48.95" customHeight="1" x14ac:dyDescent="0.2">
      <c r="A6" s="76" t="s">
        <v>95</v>
      </c>
      <c r="B6" s="73"/>
      <c r="C6" s="78"/>
      <c r="D6" s="79"/>
      <c r="E6" s="79"/>
      <c r="F6" s="80"/>
      <c r="G6" s="81"/>
      <c r="H6" s="81"/>
      <c r="I6" s="82"/>
    </row>
    <row r="7" spans="1:9" s="71" customFormat="1" ht="48.95" customHeight="1" x14ac:dyDescent="0.2">
      <c r="A7" s="76" t="s">
        <v>96</v>
      </c>
      <c r="B7" s="86"/>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B4</f>
        <v>45730</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45730</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45730</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055118110236221" bottom="0.74803149606299213" header="0.31496062992125984" footer="0.31496062992125984"/>
  <pageSetup scale="86" orientation="portrait" r:id="rId1"/>
  <headerFooter>
    <oddHeader>&amp;L&amp;G&amp;C&amp;"Arial,Negrita"&amp;14CONTROL PARA RESPALDO DE INFORMACIÓN DIGITAL &amp;"Arial,Normal"&amp;12
MARZO 2024&amp;R&amp;10&amp;K00+000F___-v___-__-P____-v01</oddHeader>
  </headerFooter>
  <colBreaks count="1" manualBreakCount="1">
    <brk id="9" min="1" max="103" man="1"/>
  </colBreaks>
  <drawing r:id="rId2"/>
  <legacyDrawingHF r:id="rId3"/>
  <tableParts count="1">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3"/>
  <dimension ref="A1:I23"/>
  <sheetViews>
    <sheetView showGridLines="0" zoomScaleNormal="100" zoomScaleSheetLayoutView="100" workbookViewId="0">
      <selection activeCell="K5" sqref="K5"/>
    </sheetView>
  </sheetViews>
  <sheetFormatPr baseColWidth="10" defaultColWidth="11.5546875" defaultRowHeight="42.75" customHeight="1" x14ac:dyDescent="0.25"/>
  <cols>
    <col min="1" max="1" width="10.88671875" style="94" bestFit="1" customWidth="1"/>
    <col min="2" max="5" width="9.6640625" style="94" customWidth="1"/>
    <col min="6" max="9" width="8.88671875" style="66" customWidth="1"/>
    <col min="10" max="10" width="11.109375" style="66" customWidth="1"/>
    <col min="11" max="16384" width="11.5546875" style="66"/>
  </cols>
  <sheetData>
    <row r="1" spans="1:9" ht="45.2" customHeight="1" x14ac:dyDescent="0.25">
      <c r="A1" s="183" t="str">
        <f>'2-MAR'!A1:I1</f>
        <v>DIGITE EL NOMBRE DE LA UNIDAD ADMINISTRATIVA</v>
      </c>
      <c r="B1" s="183"/>
      <c r="C1" s="183"/>
      <c r="D1" s="183"/>
      <c r="E1" s="183"/>
      <c r="F1" s="183"/>
      <c r="G1" s="183"/>
      <c r="H1" s="183"/>
      <c r="I1" s="183"/>
    </row>
    <row r="2" spans="1:9" s="71" customFormat="1" ht="53.25" customHeight="1" x14ac:dyDescent="0.2">
      <c r="A2" s="67" t="s">
        <v>12</v>
      </c>
      <c r="B2" s="67" t="s">
        <v>3</v>
      </c>
      <c r="C2" s="67" t="s">
        <v>0</v>
      </c>
      <c r="D2" s="67" t="s">
        <v>1</v>
      </c>
      <c r="E2" s="67" t="s">
        <v>2</v>
      </c>
      <c r="F2" s="68"/>
      <c r="G2" s="69"/>
      <c r="H2" s="69"/>
      <c r="I2" s="70"/>
    </row>
    <row r="3" spans="1:9" s="71" customFormat="1" ht="48.95" customHeight="1" x14ac:dyDescent="0.2">
      <c r="A3" s="76" t="s">
        <v>92</v>
      </c>
      <c r="B3" s="77">
        <f>Tabla13245789101112[[#This Row],[FECHA]]</f>
        <v>45723</v>
      </c>
      <c r="C3" s="78">
        <f>Tabla13245789101112[[#This Row],[GB]]</f>
        <v>0</v>
      </c>
      <c r="D3" s="79">
        <f>Tabla13245789101112[[#This Row],[ARCHIVOS]]</f>
        <v>0</v>
      </c>
      <c r="E3" s="79">
        <f>Tabla13245789101112[[#This Row],[CARPETAS]]</f>
        <v>0</v>
      </c>
      <c r="F3" s="184" t="s">
        <v>42</v>
      </c>
      <c r="G3" s="185"/>
      <c r="H3" s="185"/>
      <c r="I3" s="186"/>
    </row>
    <row r="4" spans="1:9" s="71" customFormat="1" ht="48.95" customHeight="1" x14ac:dyDescent="0.2">
      <c r="A4" s="76" t="s">
        <v>93</v>
      </c>
      <c r="B4" s="77">
        <f>Tabla13245789101112[[#This Row],[FECHA]]</f>
        <v>45730</v>
      </c>
      <c r="C4" s="78">
        <f>Tabla13245789101112[[#This Row],[GB]]</f>
        <v>0</v>
      </c>
      <c r="D4" s="79">
        <f>Tabla13245789101112[[#This Row],[ARCHIVOS]]</f>
        <v>0</v>
      </c>
      <c r="E4" s="79">
        <f>Tabla13245789101112[[#This Row],[CARPETAS]]</f>
        <v>0</v>
      </c>
      <c r="F4" s="187"/>
      <c r="G4" s="185"/>
      <c r="H4" s="185"/>
      <c r="I4" s="186"/>
    </row>
    <row r="5" spans="1:9" s="95" customFormat="1" ht="48.95" customHeight="1" x14ac:dyDescent="0.2">
      <c r="A5" s="72" t="s">
        <v>94</v>
      </c>
      <c r="B5" s="73">
        <v>45737</v>
      </c>
      <c r="C5" s="74">
        <v>0</v>
      </c>
      <c r="D5" s="75">
        <v>0</v>
      </c>
      <c r="E5" s="75">
        <v>0</v>
      </c>
      <c r="F5" s="187"/>
      <c r="G5" s="185"/>
      <c r="H5" s="185"/>
      <c r="I5" s="186"/>
    </row>
    <row r="6" spans="1:9" s="71" customFormat="1" ht="48.95" customHeight="1" x14ac:dyDescent="0.2">
      <c r="A6" s="76" t="s">
        <v>95</v>
      </c>
      <c r="B6" s="73"/>
      <c r="C6" s="78"/>
      <c r="D6" s="79"/>
      <c r="E6" s="79"/>
      <c r="F6" s="80"/>
      <c r="G6" s="81"/>
      <c r="H6" s="81"/>
      <c r="I6" s="82"/>
    </row>
    <row r="7" spans="1:9" s="71" customFormat="1" ht="48.95" customHeight="1" x14ac:dyDescent="0.2">
      <c r="A7" s="76" t="s">
        <v>96</v>
      </c>
      <c r="B7" s="86"/>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B5</f>
        <v>45737</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45737</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45737</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4488188976377963" bottom="0.74803149606299213" header="0.31496062992125984" footer="0.31496062992125984"/>
  <pageSetup scale="86" orientation="portrait" r:id="rId1"/>
  <headerFooter>
    <oddHeader>&amp;L&amp;G&amp;C&amp;"Arial,Negrita"&amp;14CONTROL PARA RESPALDO DE INFORMACIÓN DIGITAL &amp;"Arial,Normal"&amp;12
MARZO 2024&amp;R&amp;10&amp;K00+000F___-v___-__-P____-v01</oddHeader>
  </headerFooter>
  <colBreaks count="1" manualBreakCount="1">
    <brk id="9" min="1" max="103" man="1"/>
  </colBreaks>
  <drawing r:id="rId2"/>
  <legacyDrawingHF r:id="rId3"/>
  <tableParts count="1">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4"/>
  <dimension ref="A1:I23"/>
  <sheetViews>
    <sheetView showGridLines="0" zoomScaleNormal="100" zoomScaleSheetLayoutView="100" workbookViewId="0">
      <selection activeCell="K4" sqref="K4"/>
    </sheetView>
  </sheetViews>
  <sheetFormatPr baseColWidth="10" defaultColWidth="11.5546875" defaultRowHeight="42.75" customHeight="1" x14ac:dyDescent="0.25"/>
  <cols>
    <col min="1" max="1" width="10.88671875" style="94" bestFit="1"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'3-MAR'!A1:I1</f>
        <v>DIGITE EL NOMBRE DE LA UNIDAD ADMINISTRATIVA</v>
      </c>
      <c r="B1" s="183"/>
      <c r="C1" s="183"/>
      <c r="D1" s="183"/>
      <c r="E1" s="183"/>
      <c r="F1" s="183"/>
      <c r="G1" s="183"/>
      <c r="H1" s="183"/>
      <c r="I1" s="183"/>
    </row>
    <row r="2" spans="1:9" s="71" customFormat="1" ht="53.25" customHeight="1" x14ac:dyDescent="0.2">
      <c r="A2" s="67" t="s">
        <v>12</v>
      </c>
      <c r="B2" s="67" t="s">
        <v>3</v>
      </c>
      <c r="C2" s="67" t="s">
        <v>0</v>
      </c>
      <c r="D2" s="67" t="s">
        <v>1</v>
      </c>
      <c r="E2" s="67" t="s">
        <v>2</v>
      </c>
      <c r="F2" s="68"/>
      <c r="G2" s="69"/>
      <c r="H2" s="69"/>
      <c r="I2" s="70"/>
    </row>
    <row r="3" spans="1:9" s="71" customFormat="1" ht="48.95" customHeight="1" x14ac:dyDescent="0.2">
      <c r="A3" s="76" t="s">
        <v>92</v>
      </c>
      <c r="B3" s="77">
        <f>Tabla13245789101113[[#This Row],[FECHA]]</f>
        <v>45723</v>
      </c>
      <c r="C3" s="78">
        <f>Tabla13245789101113[[#This Row],[GB]]</f>
        <v>0</v>
      </c>
      <c r="D3" s="79">
        <f>Tabla13245789101113[[#This Row],[ARCHIVOS]]</f>
        <v>0</v>
      </c>
      <c r="E3" s="79">
        <f>Tabla13245789101113[[#This Row],[CARPETAS]]</f>
        <v>0</v>
      </c>
      <c r="F3" s="184" t="s">
        <v>42</v>
      </c>
      <c r="G3" s="185"/>
      <c r="H3" s="185"/>
      <c r="I3" s="186"/>
    </row>
    <row r="4" spans="1:9" s="71" customFormat="1" ht="48.95" customHeight="1" x14ac:dyDescent="0.2">
      <c r="A4" s="76" t="s">
        <v>93</v>
      </c>
      <c r="B4" s="77">
        <f>Tabla13245789101113[[#This Row],[FECHA]]</f>
        <v>45730</v>
      </c>
      <c r="C4" s="78">
        <f>Tabla13245789101113[[#This Row],[GB]]</f>
        <v>0</v>
      </c>
      <c r="D4" s="79">
        <f>Tabla13245789101113[[#This Row],[ARCHIVOS]]</f>
        <v>0</v>
      </c>
      <c r="E4" s="79">
        <f>Tabla13245789101113[[#This Row],[CARPETAS]]</f>
        <v>0</v>
      </c>
      <c r="F4" s="187"/>
      <c r="G4" s="185"/>
      <c r="H4" s="185"/>
      <c r="I4" s="186"/>
    </row>
    <row r="5" spans="1:9" s="71" customFormat="1" ht="48.95" customHeight="1" x14ac:dyDescent="0.2">
      <c r="A5" s="76" t="s">
        <v>94</v>
      </c>
      <c r="B5" s="77">
        <f>Tabla13245789101113[[#This Row],[FECHA]]</f>
        <v>45737</v>
      </c>
      <c r="C5" s="78">
        <f>Tabla13245789101113[[#This Row],[GB]]</f>
        <v>0</v>
      </c>
      <c r="D5" s="79">
        <f>Tabla13245789101113[[#This Row],[ARCHIVOS]]</f>
        <v>0</v>
      </c>
      <c r="E5" s="79">
        <f>Tabla13245789101113[[#This Row],[CARPETAS]]</f>
        <v>0</v>
      </c>
      <c r="F5" s="187"/>
      <c r="G5" s="185"/>
      <c r="H5" s="185"/>
      <c r="I5" s="186"/>
    </row>
    <row r="6" spans="1:9" s="95" customFormat="1" ht="48.95" customHeight="1" x14ac:dyDescent="0.2">
      <c r="A6" s="72" t="s">
        <v>95</v>
      </c>
      <c r="B6" s="73">
        <v>45744</v>
      </c>
      <c r="C6" s="74">
        <v>0</v>
      </c>
      <c r="D6" s="75">
        <v>0</v>
      </c>
      <c r="E6" s="75">
        <v>0</v>
      </c>
      <c r="F6" s="96"/>
      <c r="G6" s="97"/>
      <c r="H6" s="97"/>
      <c r="I6" s="98"/>
    </row>
    <row r="7" spans="1:9" s="71" customFormat="1" ht="48.95" customHeight="1" x14ac:dyDescent="0.2">
      <c r="A7" s="76"/>
      <c r="B7" s="86"/>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B6</f>
        <v>45744</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45744</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45744</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4488188976377963" bottom="0.74803149606299213" header="0.31496062992125984" footer="0.31496062992125984"/>
  <pageSetup scale="86" orientation="portrait" r:id="rId1"/>
  <headerFooter>
    <oddHeader>&amp;L&amp;G&amp;C&amp;"Arial,Negrita"&amp;14CONTROL PARA RESPALDO DE INFORMACIÓN DIGITAL &amp;"Arial,Normal"&amp;12
MARZO 2024&amp;R&amp;10&amp;K00+000F___-v___-__-P____-v01</oddHeader>
  </headerFooter>
  <colBreaks count="1" manualBreakCount="1">
    <brk id="9" min="1" max="103" man="1"/>
  </colBreaks>
  <drawing r:id="rId2"/>
  <legacyDrawingHF r:id="rId3"/>
  <tableParts count="1">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23"/>
  <sheetViews>
    <sheetView showGridLines="0" zoomScaleNormal="100" zoomScaleSheetLayoutView="100" workbookViewId="0">
      <selection activeCell="A10" sqref="A10:I13"/>
    </sheetView>
  </sheetViews>
  <sheetFormatPr baseColWidth="10" defaultColWidth="11.5546875" defaultRowHeight="42.75" customHeight="1" x14ac:dyDescent="0.25"/>
  <cols>
    <col min="1" max="1" width="10.88671875" style="94" bestFit="1"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'3-MAR'!A1:I1</f>
        <v>DIGITE EL NOMBRE DE LA UNIDAD ADMINISTRATIVA</v>
      </c>
      <c r="B1" s="183"/>
      <c r="C1" s="183"/>
      <c r="D1" s="183"/>
      <c r="E1" s="183"/>
      <c r="F1" s="183"/>
      <c r="G1" s="183"/>
      <c r="H1" s="183"/>
      <c r="I1" s="183"/>
    </row>
    <row r="2" spans="1:9" s="71" customFormat="1" ht="53.25" customHeight="1" x14ac:dyDescent="0.2">
      <c r="A2" s="67" t="s">
        <v>12</v>
      </c>
      <c r="B2" s="67" t="s">
        <v>3</v>
      </c>
      <c r="C2" s="67" t="s">
        <v>0</v>
      </c>
      <c r="D2" s="67" t="s">
        <v>1</v>
      </c>
      <c r="E2" s="67" t="s">
        <v>2</v>
      </c>
      <c r="F2" s="68"/>
      <c r="G2" s="69"/>
      <c r="H2" s="69"/>
      <c r="I2" s="70"/>
    </row>
    <row r="3" spans="1:9" s="71" customFormat="1" ht="48.95" customHeight="1" x14ac:dyDescent="0.2">
      <c r="A3" s="76" t="s">
        <v>91</v>
      </c>
      <c r="B3" s="77">
        <f>Tabla13245789101113[[#This Row],[FECHA]]</f>
        <v>45723</v>
      </c>
      <c r="C3" s="78">
        <f>Tabla13245789101113[[#This Row],[GB]]</f>
        <v>0</v>
      </c>
      <c r="D3" s="79">
        <f>Tabla13245789101113[[#This Row],[ARCHIVOS]]</f>
        <v>0</v>
      </c>
      <c r="E3" s="79">
        <f>Tabla13245789101113[[#This Row],[CARPETAS]]</f>
        <v>0</v>
      </c>
      <c r="F3" s="184" t="s">
        <v>42</v>
      </c>
      <c r="G3" s="185"/>
      <c r="H3" s="185"/>
      <c r="I3" s="186"/>
    </row>
    <row r="4" spans="1:9" s="71" customFormat="1" ht="48.95" customHeight="1" x14ac:dyDescent="0.2">
      <c r="A4" s="76" t="s">
        <v>92</v>
      </c>
      <c r="B4" s="77">
        <f>Tabla13245789101113[[#This Row],[FECHA]]</f>
        <v>45730</v>
      </c>
      <c r="C4" s="78">
        <f>Tabla13245789101113[[#This Row],[GB]]</f>
        <v>0</v>
      </c>
      <c r="D4" s="79">
        <f>Tabla13245789101113[[#This Row],[ARCHIVOS]]</f>
        <v>0</v>
      </c>
      <c r="E4" s="79">
        <f>Tabla13245789101113[[#This Row],[CARPETAS]]</f>
        <v>0</v>
      </c>
      <c r="F4" s="187"/>
      <c r="G4" s="185"/>
      <c r="H4" s="185"/>
      <c r="I4" s="186"/>
    </row>
    <row r="5" spans="1:9" s="71" customFormat="1" ht="48.95" customHeight="1" x14ac:dyDescent="0.2">
      <c r="A5" s="76" t="s">
        <v>93</v>
      </c>
      <c r="B5" s="77">
        <f>Tabla13245789101113[[#This Row],[FECHA]]</f>
        <v>45737</v>
      </c>
      <c r="C5" s="78">
        <f>Tabla13245789101113[[#This Row],[GB]]</f>
        <v>0</v>
      </c>
      <c r="D5" s="79">
        <f>Tabla13245789101113[[#This Row],[ARCHIVOS]]</f>
        <v>0</v>
      </c>
      <c r="E5" s="79">
        <f>Tabla13245789101113[[#This Row],[CARPETAS]]</f>
        <v>0</v>
      </c>
      <c r="F5" s="187"/>
      <c r="G5" s="185"/>
      <c r="H5" s="185"/>
      <c r="I5" s="186"/>
    </row>
    <row r="6" spans="1:9" s="95" customFormat="1" ht="48.95" customHeight="1" x14ac:dyDescent="0.2">
      <c r="A6" s="76" t="s">
        <v>94</v>
      </c>
      <c r="B6" s="77">
        <f>Tabla1324578910111214[[#This Row],[FECHA]]</f>
        <v>45744</v>
      </c>
      <c r="C6" s="78">
        <f>Tabla1324578910111214[[#This Row],[GB]]</f>
        <v>0</v>
      </c>
      <c r="D6" s="79">
        <f>Tabla1324578910111214[[#This Row],[ARCHIVOS]]</f>
        <v>0</v>
      </c>
      <c r="E6" s="79">
        <f>Tabla1324578910111214[[#This Row],[CARPETAS]]</f>
        <v>0</v>
      </c>
      <c r="F6" s="96"/>
      <c r="G6" s="97"/>
      <c r="H6" s="97"/>
      <c r="I6" s="98"/>
    </row>
    <row r="7" spans="1:9" s="71" customFormat="1" ht="48.95" customHeight="1" x14ac:dyDescent="0.2">
      <c r="A7" s="72" t="s">
        <v>95</v>
      </c>
      <c r="B7" s="132">
        <v>45380</v>
      </c>
      <c r="C7" s="133"/>
      <c r="D7" s="134"/>
      <c r="E7" s="134"/>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B7</f>
        <v>45380</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45380</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45380</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E20:G20"/>
    <mergeCell ref="E21:I22"/>
    <mergeCell ref="E23:G23"/>
    <mergeCell ref="E16:G16"/>
    <mergeCell ref="H16:I16"/>
    <mergeCell ref="E17:G17"/>
    <mergeCell ref="H18:I18"/>
    <mergeCell ref="E19:G19"/>
    <mergeCell ref="H19:I19"/>
    <mergeCell ref="H15:I15"/>
    <mergeCell ref="A1:I1"/>
    <mergeCell ref="F3:I5"/>
    <mergeCell ref="A9:I9"/>
    <mergeCell ref="A10:I13"/>
    <mergeCell ref="H14:I14"/>
  </mergeCells>
  <printOptions horizontalCentered="1"/>
  <pageMargins left="0.82677165354330717" right="0.23622047244094491" top="0.94488188976377963" bottom="0.74803149606299213" header="0.31496062992125984" footer="0.31496062992125984"/>
  <pageSetup scale="86" orientation="portrait" r:id="rId1"/>
  <headerFooter>
    <oddHeader>&amp;L&amp;G&amp;C&amp;"Arial,Negrita"&amp;14CONTROL PARA RESPALDO DE INFORMACIÓN DIGITAL &amp;"Arial,Normal"&amp;12
MARZO 2024&amp;R&amp;10&amp;K00+000F___-v___-__-P____-v01</oddHeader>
  </headerFooter>
  <colBreaks count="1" manualBreakCount="1">
    <brk id="9" min="1" max="103" man="1"/>
  </colBreaks>
  <drawing r:id="rId2"/>
  <legacyDrawingHF r:id="rId3"/>
  <tableParts count="1">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tabColor rgb="FF92D050"/>
  </sheetPr>
  <dimension ref="A1:I23"/>
  <sheetViews>
    <sheetView showGridLines="0" zoomScaleNormal="100" zoomScaleSheetLayoutView="100" workbookViewId="0">
      <selection activeCell="E3" sqref="E3"/>
    </sheetView>
  </sheetViews>
  <sheetFormatPr baseColWidth="10" defaultColWidth="11.5546875" defaultRowHeight="42.75" customHeight="1" x14ac:dyDescent="0.25"/>
  <cols>
    <col min="1" max="1" width="11.33203125" style="94" customWidth="1"/>
    <col min="2" max="2" width="10.44140625" style="94" bestFit="1" customWidth="1"/>
    <col min="3" max="5" width="9.88671875" style="94" customWidth="1"/>
    <col min="6" max="9" width="8.88671875" style="66" customWidth="1"/>
    <col min="10" max="10" width="11.109375" style="66" customWidth="1"/>
    <col min="11" max="16384" width="11.5546875" style="66"/>
  </cols>
  <sheetData>
    <row r="1" spans="1:9" ht="45.2" customHeight="1" x14ac:dyDescent="0.25">
      <c r="A1" s="183" t="str">
        <f>'4-MAR'!A1:I1</f>
        <v>DIGITE EL NOMBRE DE LA UNIDAD ADMINISTRATIVA</v>
      </c>
      <c r="B1" s="183"/>
      <c r="C1" s="183"/>
      <c r="D1" s="183"/>
      <c r="E1" s="183"/>
      <c r="F1" s="183"/>
      <c r="G1" s="183"/>
      <c r="H1" s="183"/>
      <c r="I1" s="183"/>
    </row>
    <row r="2" spans="1:9" s="71" customFormat="1" ht="53.25" customHeight="1" x14ac:dyDescent="0.2">
      <c r="A2" s="67" t="s">
        <v>13</v>
      </c>
      <c r="B2" s="67" t="s">
        <v>3</v>
      </c>
      <c r="C2" s="67" t="s">
        <v>0</v>
      </c>
      <c r="D2" s="67" t="s">
        <v>1</v>
      </c>
      <c r="E2" s="67" t="s">
        <v>2</v>
      </c>
      <c r="F2" s="68"/>
      <c r="G2" s="69"/>
      <c r="H2" s="69"/>
      <c r="I2" s="70"/>
    </row>
    <row r="3" spans="1:9" s="95" customFormat="1" ht="48.95" customHeight="1" x14ac:dyDescent="0.2">
      <c r="A3" s="124" t="s">
        <v>96</v>
      </c>
      <c r="B3" s="125">
        <v>45751</v>
      </c>
      <c r="C3" s="74">
        <v>0</v>
      </c>
      <c r="D3" s="75">
        <v>0</v>
      </c>
      <c r="E3" s="75">
        <v>0</v>
      </c>
      <c r="F3" s="184" t="s">
        <v>42</v>
      </c>
      <c r="G3" s="185"/>
      <c r="H3" s="185"/>
      <c r="I3" s="186"/>
    </row>
    <row r="4" spans="1:9" s="71" customFormat="1" ht="48.95" customHeight="1" x14ac:dyDescent="0.2">
      <c r="A4" s="76" t="s">
        <v>97</v>
      </c>
      <c r="B4" s="77"/>
      <c r="C4" s="78"/>
      <c r="D4" s="79"/>
      <c r="E4" s="79"/>
      <c r="F4" s="187"/>
      <c r="G4" s="185"/>
      <c r="H4" s="185"/>
      <c r="I4" s="186"/>
    </row>
    <row r="5" spans="1:9" s="71" customFormat="1" ht="48.95" customHeight="1" x14ac:dyDescent="0.2">
      <c r="A5" s="76" t="s">
        <v>98</v>
      </c>
      <c r="B5" s="77"/>
      <c r="C5" s="78"/>
      <c r="D5" s="79"/>
      <c r="E5" s="79"/>
      <c r="F5" s="187"/>
      <c r="G5" s="185"/>
      <c r="H5" s="185"/>
      <c r="I5" s="186"/>
    </row>
    <row r="6" spans="1:9" s="71" customFormat="1" ht="48.95" customHeight="1" x14ac:dyDescent="0.2">
      <c r="A6" s="76" t="s">
        <v>99</v>
      </c>
      <c r="B6" s="77"/>
      <c r="C6" s="78"/>
      <c r="D6" s="79"/>
      <c r="E6" s="79"/>
      <c r="F6" s="80"/>
      <c r="G6" s="81"/>
      <c r="H6" s="81"/>
      <c r="I6" s="82"/>
    </row>
    <row r="7" spans="1:9" s="71" customFormat="1" ht="48.95" customHeight="1" x14ac:dyDescent="0.2">
      <c r="A7" s="76"/>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B3</f>
        <v>45751</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45751</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45751</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4488188976377963" bottom="0.74803149606299213" header="0.31496062992125984" footer="0.31496062992125984"/>
  <pageSetup scale="86" orientation="portrait" r:id="rId1"/>
  <headerFooter>
    <oddHeader>&amp;L&amp;G&amp;C&amp;"Arial,Negrita"&amp;14CONTROL PARA RESPALDO DE INFORMACIÓN DIGITAL &amp;"Arial,Normal"&amp;12
ABRIL 2024&amp;R&amp;10&amp;K00+000F___-v___-__-P____-v01</oddHeader>
  </headerFooter>
  <colBreaks count="1" manualBreakCount="1">
    <brk id="9" min="1" max="103" man="1"/>
  </colBreaks>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1:G20"/>
  <sheetViews>
    <sheetView showGridLines="0" tabSelected="1" zoomScale="90" zoomScaleNormal="90" workbookViewId="0"/>
  </sheetViews>
  <sheetFormatPr baseColWidth="10" defaultColWidth="11.5546875" defaultRowHeight="24.75" x14ac:dyDescent="0.5"/>
  <cols>
    <col min="1" max="1" width="11.44140625" style="62" customWidth="1"/>
    <col min="2" max="7" width="14.5546875" style="62" customWidth="1"/>
    <col min="8" max="8" width="11.5546875" style="62" customWidth="1"/>
    <col min="9" max="16384" width="11.5546875" style="62"/>
  </cols>
  <sheetData>
    <row r="1" spans="2:7" ht="15" customHeight="1" x14ac:dyDescent="0.5"/>
    <row r="2" spans="2:7" ht="18" customHeight="1" x14ac:dyDescent="0.5">
      <c r="B2" s="152">
        <v>2025</v>
      </c>
      <c r="C2" s="152"/>
      <c r="D2" s="152"/>
      <c r="E2" s="152"/>
      <c r="F2" s="152"/>
      <c r="G2" s="152"/>
    </row>
    <row r="3" spans="2:7" ht="18.600000000000001" customHeight="1" x14ac:dyDescent="0.5">
      <c r="B3" s="149"/>
      <c r="C3" s="149"/>
      <c r="D3" s="149"/>
      <c r="E3" s="149"/>
      <c r="F3" s="149"/>
      <c r="G3" s="149"/>
    </row>
    <row r="4" spans="2:7" ht="7.5" customHeight="1" x14ac:dyDescent="0.5">
      <c r="B4" s="150"/>
      <c r="C4" s="150"/>
      <c r="D4" s="150"/>
      <c r="E4" s="63"/>
      <c r="F4" s="63"/>
      <c r="G4" s="63"/>
    </row>
    <row r="5" spans="2:7" x14ac:dyDescent="0.5">
      <c r="B5" s="102" t="s">
        <v>10</v>
      </c>
      <c r="C5" s="102" t="s">
        <v>11</v>
      </c>
      <c r="D5" s="102" t="s">
        <v>12</v>
      </c>
      <c r="E5" s="102" t="s">
        <v>13</v>
      </c>
      <c r="F5" s="102" t="s">
        <v>14</v>
      </c>
      <c r="G5" s="102" t="s">
        <v>15</v>
      </c>
    </row>
    <row r="6" spans="2:7" ht="27" x14ac:dyDescent="0.5">
      <c r="B6" s="115">
        <v>3</v>
      </c>
      <c r="C6" s="116">
        <v>7</v>
      </c>
      <c r="D6" s="115">
        <v>7</v>
      </c>
      <c r="E6" s="116">
        <v>4</v>
      </c>
      <c r="F6" s="115">
        <v>2</v>
      </c>
      <c r="G6" s="116">
        <v>6</v>
      </c>
    </row>
    <row r="7" spans="2:7" ht="27" x14ac:dyDescent="0.5">
      <c r="B7" s="118">
        <v>10</v>
      </c>
      <c r="C7" s="115">
        <v>14</v>
      </c>
      <c r="D7" s="118">
        <v>14</v>
      </c>
      <c r="E7" s="115">
        <v>11</v>
      </c>
      <c r="F7" s="118">
        <v>9</v>
      </c>
      <c r="G7" s="115">
        <v>13</v>
      </c>
    </row>
    <row r="8" spans="2:7" ht="27" x14ac:dyDescent="0.5">
      <c r="B8" s="115">
        <v>17</v>
      </c>
      <c r="C8" s="116">
        <v>21</v>
      </c>
      <c r="D8" s="115">
        <v>21</v>
      </c>
      <c r="E8" s="140">
        <v>18</v>
      </c>
      <c r="F8" s="115">
        <v>16</v>
      </c>
      <c r="G8" s="116">
        <v>20</v>
      </c>
    </row>
    <row r="9" spans="2:7" ht="27" x14ac:dyDescent="0.5">
      <c r="B9" s="118">
        <v>24</v>
      </c>
      <c r="C9" s="115">
        <v>28</v>
      </c>
      <c r="D9" s="118">
        <v>28</v>
      </c>
      <c r="E9" s="115">
        <v>25</v>
      </c>
      <c r="F9" s="118">
        <v>23</v>
      </c>
      <c r="G9" s="115">
        <v>27</v>
      </c>
    </row>
    <row r="10" spans="2:7" ht="27.75" x14ac:dyDescent="0.5">
      <c r="B10" s="135">
        <v>31</v>
      </c>
      <c r="C10" s="120"/>
      <c r="D10" s="117"/>
      <c r="E10" s="116"/>
      <c r="F10" s="115">
        <v>30</v>
      </c>
      <c r="G10" s="121"/>
    </row>
    <row r="11" spans="2:7" ht="7.5" customHeight="1" x14ac:dyDescent="0.5"/>
    <row r="12" spans="2:7" x14ac:dyDescent="0.5">
      <c r="B12" s="102" t="s">
        <v>9</v>
      </c>
      <c r="C12" s="102" t="s">
        <v>16</v>
      </c>
      <c r="D12" s="102" t="s">
        <v>22</v>
      </c>
      <c r="E12" s="102" t="s">
        <v>17</v>
      </c>
      <c r="F12" s="102" t="s">
        <v>18</v>
      </c>
      <c r="G12" s="102" t="s">
        <v>19</v>
      </c>
    </row>
    <row r="13" spans="2:7" ht="27.75" x14ac:dyDescent="0.5">
      <c r="B13" s="114">
        <v>4</v>
      </c>
      <c r="C13" s="115">
        <v>1</v>
      </c>
      <c r="D13" s="116">
        <v>5</v>
      </c>
      <c r="E13" s="115">
        <v>3</v>
      </c>
      <c r="F13" s="116">
        <v>7</v>
      </c>
      <c r="G13" s="115">
        <v>5</v>
      </c>
    </row>
    <row r="14" spans="2:7" ht="27.75" x14ac:dyDescent="0.5">
      <c r="B14" s="117">
        <v>11</v>
      </c>
      <c r="C14" s="118">
        <v>8</v>
      </c>
      <c r="D14" s="115">
        <v>12</v>
      </c>
      <c r="E14" s="118">
        <v>10</v>
      </c>
      <c r="F14" s="115">
        <v>14</v>
      </c>
      <c r="G14" s="118">
        <v>12</v>
      </c>
    </row>
    <row r="15" spans="2:7" ht="27.75" x14ac:dyDescent="0.5">
      <c r="B15" s="114">
        <v>18</v>
      </c>
      <c r="C15" s="115">
        <v>14</v>
      </c>
      <c r="D15" s="116">
        <v>19</v>
      </c>
      <c r="E15" s="115">
        <v>17</v>
      </c>
      <c r="F15" s="116">
        <v>21</v>
      </c>
      <c r="G15" s="115">
        <v>19</v>
      </c>
    </row>
    <row r="16" spans="2:7" ht="27.75" x14ac:dyDescent="0.5">
      <c r="B16" s="117">
        <v>25</v>
      </c>
      <c r="C16" s="118">
        <v>22</v>
      </c>
      <c r="D16" s="115">
        <v>26</v>
      </c>
      <c r="E16" s="118">
        <v>24</v>
      </c>
      <c r="F16" s="115">
        <v>28</v>
      </c>
      <c r="G16" s="114"/>
    </row>
    <row r="17" spans="2:7" ht="27.75" x14ac:dyDescent="0.5">
      <c r="B17" s="119"/>
      <c r="C17" s="117">
        <v>29</v>
      </c>
      <c r="D17" s="116"/>
      <c r="E17" s="115">
        <v>31</v>
      </c>
      <c r="F17" s="121"/>
      <c r="G17" s="115"/>
    </row>
    <row r="18" spans="2:7" x14ac:dyDescent="0.5">
      <c r="B18" s="151" t="s">
        <v>23</v>
      </c>
      <c r="C18" s="151"/>
      <c r="D18" s="151"/>
      <c r="E18" s="151"/>
      <c r="F18" s="151"/>
      <c r="G18" s="151"/>
    </row>
    <row r="19" spans="2:7" ht="7.5" customHeight="1" x14ac:dyDescent="0.5">
      <c r="B19" s="63"/>
      <c r="C19" s="63"/>
      <c r="D19" s="63"/>
      <c r="E19" s="63"/>
      <c r="F19" s="63"/>
      <c r="G19" s="63"/>
    </row>
    <row r="20" spans="2:7" x14ac:dyDescent="0.5">
      <c r="B20" s="64"/>
      <c r="C20" s="64"/>
      <c r="D20" s="64"/>
      <c r="E20" s="64"/>
      <c r="F20" s="64"/>
      <c r="G20" s="64"/>
    </row>
  </sheetData>
  <mergeCells count="4">
    <mergeCell ref="B3:G3"/>
    <mergeCell ref="B4:D4"/>
    <mergeCell ref="B18:G18"/>
    <mergeCell ref="B2:G2"/>
  </mergeCells>
  <hyperlinks>
    <hyperlink ref="B18:G18" location="ANUAL!A1" display="ANUAL" xr:uid="{00000000-0004-0000-0100-000000000000}"/>
    <hyperlink ref="B6" location="'1-ENE'!A1" display="'1-ENE'!A1" xr:uid="{00000000-0004-0000-0100-000001000000}"/>
    <hyperlink ref="B7" location="'2-ENE'!A1" display="'2-ENE'!A1" xr:uid="{00000000-0004-0000-0100-000002000000}"/>
    <hyperlink ref="B8" location="'3-ENE'!A1" display="'3-ENE'!A1" xr:uid="{00000000-0004-0000-0100-000003000000}"/>
    <hyperlink ref="B9" location="'4-ENE'!A1" display="'4-ENE'!A1" xr:uid="{00000000-0004-0000-0100-000004000000}"/>
    <hyperlink ref="C6" location="'1-FEB'!A1" display="'1-FEB'!A1" xr:uid="{00000000-0004-0000-0100-000005000000}"/>
    <hyperlink ref="C7" location="'2-FEB'!A1" display="'2-FEB'!A1" xr:uid="{00000000-0004-0000-0100-000006000000}"/>
    <hyperlink ref="C8" location="'3-FEB'!A1" display="'3-FEB'!A1" xr:uid="{00000000-0004-0000-0100-000007000000}"/>
    <hyperlink ref="C9" location="'4-FEB'!A1" display="'4-FEB'!A1" xr:uid="{00000000-0004-0000-0100-000008000000}"/>
    <hyperlink ref="D6" location="'1-MAR'!A1" display="'1-MAR'!A1" xr:uid="{00000000-0004-0000-0100-000009000000}"/>
    <hyperlink ref="D7" location="'2-MAR'!A1" display="'2-MAR'!A1" xr:uid="{00000000-0004-0000-0100-00000A000000}"/>
    <hyperlink ref="D8" location="'3-MAR'!A1" display="'3-MAR'!A1" xr:uid="{00000000-0004-0000-0100-00000B000000}"/>
    <hyperlink ref="D9" location="'4-MAR'!A1" display="'4-MAR'!A1" xr:uid="{00000000-0004-0000-0100-00000C000000}"/>
    <hyperlink ref="E6" location="'1-ABR'!A1" display="'1-ABR'!A1" xr:uid="{00000000-0004-0000-0100-00000D000000}"/>
    <hyperlink ref="E7" location="'2-ABR'!A1" display="'2-ABR'!A1" xr:uid="{00000000-0004-0000-0100-00000E000000}"/>
    <hyperlink ref="E8" location="'3-ABR'!A1" display="'3-ABR'!A1" xr:uid="{00000000-0004-0000-0100-00000F000000}"/>
    <hyperlink ref="E9" location="'4-ABR'!A1" display="'4-ABR'!A1" xr:uid="{00000000-0004-0000-0100-000010000000}"/>
    <hyperlink ref="F6" location="'1-MAY'!A1" display="'1-MAY'!A1" xr:uid="{00000000-0004-0000-0100-000011000000}"/>
    <hyperlink ref="F7" location="'2-MAY'!A1" display="'2-MAY'!A1" xr:uid="{00000000-0004-0000-0100-000012000000}"/>
    <hyperlink ref="F8" location="'3-MAY'!A1" display="'3-MAY'!A1" xr:uid="{00000000-0004-0000-0100-000013000000}"/>
    <hyperlink ref="F9" location="'4-MAY'!A1" display="'4-MAY'!A1" xr:uid="{00000000-0004-0000-0100-000014000000}"/>
    <hyperlink ref="G6" location="'1-JUN'!A1" display="'1-JUN'!A1" xr:uid="{00000000-0004-0000-0100-000015000000}"/>
    <hyperlink ref="G7" location="'2-JUN'!A1" display="'2-JUN'!A1" xr:uid="{00000000-0004-0000-0100-000016000000}"/>
    <hyperlink ref="G8" location="'3-JUN'!A1" display="'3-JUN'!A1" xr:uid="{00000000-0004-0000-0100-000017000000}"/>
    <hyperlink ref="G9" location="'4-JUN'!A1" display="'4-JUN'!A1" xr:uid="{00000000-0004-0000-0100-000018000000}"/>
    <hyperlink ref="B13" location="'1-JUL'!A1" display="'1-JUL'!A1" xr:uid="{00000000-0004-0000-0100-000019000000}"/>
    <hyperlink ref="B14" location="'2-JUL'!A1" display="'2-JUL'!A1" xr:uid="{00000000-0004-0000-0100-00001A000000}"/>
    <hyperlink ref="B15" location="'3-JUL'!A1" display="'3-JUL'!A1" xr:uid="{00000000-0004-0000-0100-00001B000000}"/>
    <hyperlink ref="C13" location="'1-AGO'!A1" display="'1-AGO'!A1" xr:uid="{00000000-0004-0000-0100-00001C000000}"/>
    <hyperlink ref="C14" location="'2-AGO'!A1" display="'2-AGO'!A1" xr:uid="{00000000-0004-0000-0100-00001D000000}"/>
    <hyperlink ref="C15" location="'3-AGO'!A1" display="'3-AGO'!A1" xr:uid="{00000000-0004-0000-0100-00001E000000}"/>
    <hyperlink ref="C16" location="'4-AGO'!A1" display="'4-AGO'!A1" xr:uid="{00000000-0004-0000-0100-00001F000000}"/>
    <hyperlink ref="D13" location="'1-SEP'!A1" display="'1-SEP'!A1" xr:uid="{00000000-0004-0000-0100-000020000000}"/>
    <hyperlink ref="D14" location="'2-SEP'!A1" display="'2-SEP'!A1" xr:uid="{00000000-0004-0000-0100-000021000000}"/>
    <hyperlink ref="D15" location="'3-SEP'!A1" display="'3-SEP'!A1" xr:uid="{00000000-0004-0000-0100-000022000000}"/>
    <hyperlink ref="D16" location="'4-SEP'!A1" display="'4-SEP'!A1" xr:uid="{00000000-0004-0000-0100-000023000000}"/>
    <hyperlink ref="E13" location="'1-OCT'!A1" display="'1-OCT'!A1" xr:uid="{00000000-0004-0000-0100-000024000000}"/>
    <hyperlink ref="E14" location="'2-OCT'!A1" display="'2-OCT'!A1" xr:uid="{00000000-0004-0000-0100-000025000000}"/>
    <hyperlink ref="E15" location="'3-OCT'!A1" display="'3-OCT'!A1" xr:uid="{00000000-0004-0000-0100-000026000000}"/>
    <hyperlink ref="E16" location="'4-OCT'!A1" display="'4-OCT'!A1" xr:uid="{00000000-0004-0000-0100-000027000000}"/>
    <hyperlink ref="F13" location="'1-NOV'!A1" display="'1-NOV'!A1" xr:uid="{00000000-0004-0000-0100-000028000000}"/>
    <hyperlink ref="F14" location="'2-NOV'!A1" display="'2-NOV'!A1" xr:uid="{00000000-0004-0000-0100-000029000000}"/>
    <hyperlink ref="F15" location="'3-NOV'!A1" display="'3-NOV'!A1" xr:uid="{00000000-0004-0000-0100-00002A000000}"/>
    <hyperlink ref="F16" location="'4-NOV'!A1" display="'4-NOV'!A1" xr:uid="{00000000-0004-0000-0100-00002B000000}"/>
    <hyperlink ref="G13" location="'1-DIC'!A1" display="'1-DIC'!A1" xr:uid="{00000000-0004-0000-0100-00002C000000}"/>
    <hyperlink ref="G14" location="'2-DIC'!A1" display="'2-DIC'!A1" xr:uid="{00000000-0004-0000-0100-00002D000000}"/>
    <hyperlink ref="G15" location="'3-DIC'!A1" display="'3-DIC'!A1" xr:uid="{00000000-0004-0000-0100-00002E000000}"/>
    <hyperlink ref="B16" location="'4-JUL'!A1" display="'4-JUL'!A1" xr:uid="{00000000-0004-0000-0100-00002F000000}"/>
    <hyperlink ref="F10" location="'5-MAY'!A1" display="'5-MAY'!A1" xr:uid="{65669198-0A3B-4148-A146-1275CB320B12}"/>
    <hyperlink ref="C17" location="'5-AGO'!A1" display="'5-AGO'!A1" xr:uid="{90330CD2-59DA-4DC1-9B94-F2D9669C432D}"/>
    <hyperlink ref="B10" location="'5-ENE'!B7" display="'5-ENE'!B7" xr:uid="{A5A93F45-65D4-426E-9171-F3DEA5A9B8E2}"/>
    <hyperlink ref="E17" location="'5-OCT'!B7" display="'5-OCT'!B7" xr:uid="{64FD2AE4-BF72-4915-93B1-717B6B1E3F77}"/>
  </hyperlinks>
  <printOptions horizontalCentered="1"/>
  <pageMargins left="0.70866141732283472" right="0.70866141732283472" top="1.0629921259842521" bottom="0.74803149606299213" header="0.31496062992125984" footer="0.31496062992125984"/>
  <pageSetup scale="87" orientation="landscape" r:id="rId1"/>
  <headerFooter>
    <oddHeader>&amp;L&amp;G&amp;C&amp;"Arial,Negrita"&amp;14DIGITE EL NOMBRE DE UNIDAD ADMINISTRATIVA
&amp;"Arial,Normal"&amp;12CONTROL PARA RESPALDO DE INFORMACIÓN DIGITAL
&amp;R
&amp;10&amp;K00+000F___-v___-__-P____-v01</oddHeader>
  </headerFooter>
  <legacy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6">
    <tabColor rgb="FF92D050"/>
  </sheetPr>
  <dimension ref="A1:I23"/>
  <sheetViews>
    <sheetView showGridLines="0" zoomScaleNormal="100" zoomScaleSheetLayoutView="100" workbookViewId="0">
      <selection activeCell="K4" sqref="K4"/>
    </sheetView>
  </sheetViews>
  <sheetFormatPr baseColWidth="10" defaultColWidth="11.5546875" defaultRowHeight="42.75" customHeight="1" x14ac:dyDescent="0.25"/>
  <cols>
    <col min="1" max="1" width="11.21875" style="94" customWidth="1"/>
    <col min="2" max="5" width="10.21875" style="94" customWidth="1"/>
    <col min="6" max="9" width="8.88671875" style="66" customWidth="1"/>
    <col min="10" max="10" width="11.109375" style="66" customWidth="1"/>
    <col min="11" max="16384" width="11.5546875" style="66"/>
  </cols>
  <sheetData>
    <row r="1" spans="1:9" ht="45.2" customHeight="1" x14ac:dyDescent="0.25">
      <c r="A1" s="183" t="str">
        <f>'1-ABR'!A1:I1</f>
        <v>DIGITE EL NOMBRE DE LA UNIDAD ADMINISTRATIVA</v>
      </c>
      <c r="B1" s="183"/>
      <c r="C1" s="183"/>
      <c r="D1" s="183"/>
      <c r="E1" s="183"/>
      <c r="F1" s="183"/>
      <c r="G1" s="183"/>
      <c r="H1" s="183"/>
      <c r="I1" s="183"/>
    </row>
    <row r="2" spans="1:9" s="71" customFormat="1" ht="53.25" customHeight="1" x14ac:dyDescent="0.2">
      <c r="A2" s="67" t="s">
        <v>13</v>
      </c>
      <c r="B2" s="67" t="s">
        <v>3</v>
      </c>
      <c r="C2" s="67" t="s">
        <v>0</v>
      </c>
      <c r="D2" s="67" t="s">
        <v>1</v>
      </c>
      <c r="E2" s="67" t="s">
        <v>2</v>
      </c>
      <c r="F2" s="68"/>
      <c r="G2" s="69"/>
      <c r="H2" s="69"/>
      <c r="I2" s="70"/>
    </row>
    <row r="3" spans="1:9" s="71" customFormat="1" ht="48.95" customHeight="1" x14ac:dyDescent="0.2">
      <c r="A3" s="76" t="str">
        <f>Tabla132457891011121415[[#This Row],[ABRIL]]</f>
        <v>RESPALDO 14</v>
      </c>
      <c r="B3" s="77">
        <f>Tabla132457891011121415[[#This Row],[FECHA]]</f>
        <v>45751</v>
      </c>
      <c r="C3" s="78">
        <f>Tabla132457891011121415[[#This Row],[GB]]</f>
        <v>0</v>
      </c>
      <c r="D3" s="79">
        <f>Tabla132457891011121415[[#This Row],[ARCHIVOS]]</f>
        <v>0</v>
      </c>
      <c r="E3" s="79">
        <f>Tabla132457891011121415[[#This Row],[CARPETAS]]</f>
        <v>0</v>
      </c>
      <c r="F3" s="184" t="s">
        <v>42</v>
      </c>
      <c r="G3" s="185"/>
      <c r="H3" s="185"/>
      <c r="I3" s="186"/>
    </row>
    <row r="4" spans="1:9" s="95" customFormat="1" ht="48.95" customHeight="1" x14ac:dyDescent="0.2">
      <c r="A4" s="72" t="str">
        <f>Tabla132457891011121415[[#This Row],[ABRIL]]</f>
        <v>RESPALDO 15</v>
      </c>
      <c r="B4" s="73">
        <v>45758</v>
      </c>
      <c r="C4" s="74">
        <v>0</v>
      </c>
      <c r="D4" s="75">
        <v>0</v>
      </c>
      <c r="E4" s="75">
        <v>0</v>
      </c>
      <c r="F4" s="187"/>
      <c r="G4" s="185"/>
      <c r="H4" s="185"/>
      <c r="I4" s="186"/>
    </row>
    <row r="5" spans="1:9" s="71" customFormat="1" ht="48.95" customHeight="1" x14ac:dyDescent="0.2">
      <c r="A5" s="76" t="str">
        <f>Tabla132457891011121415[[#This Row],[ABRIL]]</f>
        <v>RESPALDO 16</v>
      </c>
      <c r="B5" s="77"/>
      <c r="C5" s="78"/>
      <c r="D5" s="79"/>
      <c r="E5" s="79"/>
      <c r="F5" s="187"/>
      <c r="G5" s="185"/>
      <c r="H5" s="185"/>
      <c r="I5" s="186"/>
    </row>
    <row r="6" spans="1:9" s="71" customFormat="1" ht="48.95" customHeight="1" x14ac:dyDescent="0.2">
      <c r="A6" s="76" t="str">
        <f>Tabla132457891011121415[[#This Row],[ABRIL]]</f>
        <v>RESPALDO 17</v>
      </c>
      <c r="B6" s="77"/>
      <c r="C6" s="78"/>
      <c r="D6" s="79"/>
      <c r="E6" s="79"/>
      <c r="F6" s="80"/>
      <c r="G6" s="81"/>
      <c r="H6" s="81"/>
      <c r="I6" s="82"/>
    </row>
    <row r="7" spans="1:9" s="71" customFormat="1" ht="48.95" customHeight="1" x14ac:dyDescent="0.2">
      <c r="A7" s="76"/>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B4</f>
        <v>45758</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45758</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45758</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055118110236221" bottom="0.74803149606299213" header="0.31496062992125984" footer="0.31496062992125984"/>
  <pageSetup scale="86" orientation="portrait" r:id="rId1"/>
  <headerFooter>
    <oddHeader>&amp;L&amp;G&amp;C&amp;"Arial,Negrita"&amp;14CONTROL PARA RESPALDO DE INFORMACIÓN DIGITAL &amp;"Arial,Normal"&amp;12
ABRIL 2024&amp;R&amp;10&amp;K00+000F___-v___-__-P____-v01</oddHeader>
  </headerFooter>
  <colBreaks count="1" manualBreakCount="1">
    <brk id="9" min="1" max="103" man="1"/>
  </colBreaks>
  <drawing r:id="rId2"/>
  <legacyDrawingHF r:id="rId3"/>
  <tableParts count="1">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7">
    <tabColor rgb="FF92D050"/>
  </sheetPr>
  <dimension ref="A1:I23"/>
  <sheetViews>
    <sheetView showGridLines="0" zoomScaleNormal="100" zoomScaleSheetLayoutView="100" workbookViewId="0">
      <selection activeCell="L4" sqref="L4"/>
    </sheetView>
  </sheetViews>
  <sheetFormatPr baseColWidth="10" defaultColWidth="11.5546875" defaultRowHeight="42.75" customHeight="1" x14ac:dyDescent="0.25"/>
  <cols>
    <col min="1" max="1" width="11.5546875" style="94"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'2-ABR'!A1:I1</f>
        <v>DIGITE EL NOMBRE DE LA UNIDAD ADMINISTRATIVA</v>
      </c>
      <c r="B1" s="183"/>
      <c r="C1" s="183"/>
      <c r="D1" s="183"/>
      <c r="E1" s="183"/>
      <c r="F1" s="183"/>
      <c r="G1" s="183"/>
      <c r="H1" s="183"/>
      <c r="I1" s="183"/>
    </row>
    <row r="2" spans="1:9" s="71" customFormat="1" ht="53.25" customHeight="1" x14ac:dyDescent="0.2">
      <c r="A2" s="67" t="s">
        <v>13</v>
      </c>
      <c r="B2" s="67" t="s">
        <v>3</v>
      </c>
      <c r="C2" s="67" t="s">
        <v>0</v>
      </c>
      <c r="D2" s="67" t="s">
        <v>1</v>
      </c>
      <c r="E2" s="67" t="s">
        <v>2</v>
      </c>
      <c r="F2" s="68"/>
      <c r="G2" s="69"/>
      <c r="H2" s="69"/>
      <c r="I2" s="70"/>
    </row>
    <row r="3" spans="1:9" s="71" customFormat="1" ht="48.95" customHeight="1" x14ac:dyDescent="0.2">
      <c r="A3" s="76" t="str">
        <f>Tabla13245789101112141516[[#This Row],[ABRIL]]</f>
        <v>RESPALDO 14</v>
      </c>
      <c r="B3" s="77">
        <f>Tabla13245789101112141516[[#This Row],[FECHA]]</f>
        <v>45751</v>
      </c>
      <c r="C3" s="78">
        <f>Tabla13245789101112141516[[#This Row],[GB]]</f>
        <v>0</v>
      </c>
      <c r="D3" s="79">
        <f>Tabla13245789101112141516[[#This Row],[ARCHIVOS]]</f>
        <v>0</v>
      </c>
      <c r="E3" s="79">
        <f>Tabla13245789101112141516[[#This Row],[CARPETAS]]</f>
        <v>0</v>
      </c>
      <c r="F3" s="184" t="s">
        <v>42</v>
      </c>
      <c r="G3" s="185"/>
      <c r="H3" s="185"/>
      <c r="I3" s="186"/>
    </row>
    <row r="4" spans="1:9" s="71" customFormat="1" ht="48.95" customHeight="1" x14ac:dyDescent="0.2">
      <c r="A4" s="76" t="str">
        <f>Tabla13245789101112141516[[#This Row],[ABRIL]]</f>
        <v>RESPALDO 15</v>
      </c>
      <c r="B4" s="77">
        <f>Tabla13245789101112141516[[#This Row],[FECHA]]</f>
        <v>45758</v>
      </c>
      <c r="C4" s="78">
        <f>Tabla13245789101112141516[[#This Row],[GB]]</f>
        <v>0</v>
      </c>
      <c r="D4" s="79">
        <f>Tabla13245789101112141516[[#This Row],[ARCHIVOS]]</f>
        <v>0</v>
      </c>
      <c r="E4" s="79">
        <f>Tabla13245789101112141516[[#This Row],[CARPETAS]]</f>
        <v>0</v>
      </c>
      <c r="F4" s="187"/>
      <c r="G4" s="185"/>
      <c r="H4" s="185"/>
      <c r="I4" s="186"/>
    </row>
    <row r="5" spans="1:9" s="95" customFormat="1" ht="48.95" customHeight="1" x14ac:dyDescent="0.2">
      <c r="A5" s="141" t="str">
        <f>Tabla13245789101112141516[[#This Row],[ABRIL]]</f>
        <v>RESPALDO 16</v>
      </c>
      <c r="B5" s="142">
        <v>45765</v>
      </c>
      <c r="C5" s="143">
        <v>0</v>
      </c>
      <c r="D5" s="144">
        <v>0</v>
      </c>
      <c r="E5" s="144">
        <v>0</v>
      </c>
      <c r="F5" s="187"/>
      <c r="G5" s="185"/>
      <c r="H5" s="185"/>
      <c r="I5" s="186"/>
    </row>
    <row r="6" spans="1:9" s="71" customFormat="1" ht="48.95" customHeight="1" x14ac:dyDescent="0.2">
      <c r="A6" s="76" t="str">
        <f>Tabla13245789101112141516[[#This Row],[ABRIL]]</f>
        <v>RESPALDO 17</v>
      </c>
      <c r="B6" s="77"/>
      <c r="C6" s="78"/>
      <c r="D6" s="79"/>
      <c r="E6" s="79"/>
      <c r="F6" s="80"/>
      <c r="G6" s="81"/>
      <c r="H6" s="81"/>
      <c r="I6" s="82"/>
    </row>
    <row r="7" spans="1:9" s="71" customFormat="1" ht="48.95" customHeight="1" x14ac:dyDescent="0.2">
      <c r="A7" s="76"/>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216" t="s">
        <v>100</v>
      </c>
      <c r="B10" s="217"/>
      <c r="C10" s="217"/>
      <c r="D10" s="217"/>
      <c r="E10" s="217"/>
      <c r="F10" s="217"/>
      <c r="G10" s="217"/>
      <c r="H10" s="217"/>
      <c r="I10" s="218"/>
    </row>
    <row r="11" spans="1:9" s="71" customFormat="1" ht="24.75" customHeight="1" x14ac:dyDescent="0.2">
      <c r="A11" s="219"/>
      <c r="B11" s="220"/>
      <c r="C11" s="220"/>
      <c r="D11" s="220"/>
      <c r="E11" s="220"/>
      <c r="F11" s="220"/>
      <c r="G11" s="220"/>
      <c r="H11" s="220"/>
      <c r="I11" s="221"/>
    </row>
    <row r="12" spans="1:9" s="71" customFormat="1" ht="24.75" customHeight="1" x14ac:dyDescent="0.2">
      <c r="A12" s="219"/>
      <c r="B12" s="220"/>
      <c r="C12" s="220"/>
      <c r="D12" s="220"/>
      <c r="E12" s="220"/>
      <c r="F12" s="220"/>
      <c r="G12" s="220"/>
      <c r="H12" s="220"/>
      <c r="I12" s="221"/>
    </row>
    <row r="13" spans="1:9" s="71" customFormat="1" ht="24.75" customHeight="1" x14ac:dyDescent="0.2">
      <c r="A13" s="222"/>
      <c r="B13" s="223"/>
      <c r="C13" s="223"/>
      <c r="D13" s="223"/>
      <c r="E13" s="223"/>
      <c r="F13" s="223"/>
      <c r="G13" s="223"/>
      <c r="H13" s="223"/>
      <c r="I13" s="224"/>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B5</f>
        <v>45765</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45765</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45765</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055118110236221" bottom="0.74803149606299213" header="0.31496062992125984" footer="0.31496062992125984"/>
  <pageSetup scale="86" orientation="portrait" r:id="rId1"/>
  <headerFooter>
    <oddHeader>&amp;L&amp;G&amp;C&amp;"Arial,Negrita"&amp;14CONTROL PARA RESPALDO DE INFORMACIÓN DIGITAL &amp;"Arial,Normal"&amp;12
ABRIL 2024&amp;R&amp;10&amp;K00+000F___-v___-__-P____-v01</oddHeader>
  </headerFooter>
  <colBreaks count="1" manualBreakCount="1">
    <brk id="9" min="1" max="103" man="1"/>
  </colBreaks>
  <drawing r:id="rId2"/>
  <legacyDrawingHF r:id="rId3"/>
  <tableParts count="1">
    <tablePart r:id="rId4"/>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8">
    <tabColor rgb="FF92D050"/>
  </sheetPr>
  <dimension ref="A1:I23"/>
  <sheetViews>
    <sheetView showGridLines="0" zoomScaleNormal="100" zoomScaleSheetLayoutView="100" workbookViewId="0">
      <selection activeCell="K4" sqref="K4"/>
    </sheetView>
  </sheetViews>
  <sheetFormatPr baseColWidth="10" defaultColWidth="11.5546875" defaultRowHeight="42.75" customHeight="1" x14ac:dyDescent="0.25"/>
  <cols>
    <col min="1" max="1" width="11.5546875" style="94" customWidth="1"/>
    <col min="2" max="5" width="9.77734375" style="94" customWidth="1"/>
    <col min="6" max="9" width="8.88671875" style="66" customWidth="1"/>
    <col min="10" max="10" width="11.109375" style="66" customWidth="1"/>
    <col min="11" max="16384" width="11.5546875" style="66"/>
  </cols>
  <sheetData>
    <row r="1" spans="1:9" ht="45.2" customHeight="1" x14ac:dyDescent="0.25">
      <c r="A1" s="183" t="str">
        <f>'3-ABR'!A1:I1</f>
        <v>DIGITE EL NOMBRE DE LA UNIDAD ADMINISTRATIVA</v>
      </c>
      <c r="B1" s="183"/>
      <c r="C1" s="183"/>
      <c r="D1" s="183"/>
      <c r="E1" s="183"/>
      <c r="F1" s="183"/>
      <c r="G1" s="183"/>
      <c r="H1" s="183"/>
      <c r="I1" s="183"/>
    </row>
    <row r="2" spans="1:9" s="71" customFormat="1" ht="53.25" customHeight="1" x14ac:dyDescent="0.2">
      <c r="A2" s="67" t="s">
        <v>13</v>
      </c>
      <c r="B2" s="67" t="s">
        <v>3</v>
      </c>
      <c r="C2" s="67" t="s">
        <v>0</v>
      </c>
      <c r="D2" s="67" t="s">
        <v>1</v>
      </c>
      <c r="E2" s="67" t="s">
        <v>2</v>
      </c>
      <c r="F2" s="68"/>
      <c r="G2" s="69"/>
      <c r="H2" s="69"/>
      <c r="I2" s="70"/>
    </row>
    <row r="3" spans="1:9" s="71" customFormat="1" ht="48.95" customHeight="1" x14ac:dyDescent="0.2">
      <c r="A3" s="76" t="str">
        <f>Tabla1324578910111214151617[[#This Row],[ABRIL]]</f>
        <v>RESPALDO 14</v>
      </c>
      <c r="B3" s="77">
        <f>Tabla1324578910111214151617[[#This Row],[FECHA]]</f>
        <v>45751</v>
      </c>
      <c r="C3" s="78">
        <f>Tabla1324578910111214151617[[#This Row],[GB]]</f>
        <v>0</v>
      </c>
      <c r="D3" s="79">
        <f>Tabla1324578910111214151617[[#This Row],[ARCHIVOS]]</f>
        <v>0</v>
      </c>
      <c r="E3" s="79">
        <f>Tabla1324578910111214151617[[#This Row],[CARPETAS]]</f>
        <v>0</v>
      </c>
      <c r="F3" s="184" t="s">
        <v>42</v>
      </c>
      <c r="G3" s="185"/>
      <c r="H3" s="185"/>
      <c r="I3" s="186"/>
    </row>
    <row r="4" spans="1:9" s="71" customFormat="1" ht="48.95" customHeight="1" x14ac:dyDescent="0.2">
      <c r="A4" s="76" t="str">
        <f>Tabla1324578910111214151617[[#This Row],[ABRIL]]</f>
        <v>RESPALDO 15</v>
      </c>
      <c r="B4" s="77">
        <f>Tabla1324578910111214151617[[#This Row],[FECHA]]</f>
        <v>45758</v>
      </c>
      <c r="C4" s="78">
        <f>Tabla1324578910111214151617[[#This Row],[GB]]</f>
        <v>0</v>
      </c>
      <c r="D4" s="79">
        <f>Tabla1324578910111214151617[[#This Row],[ARCHIVOS]]</f>
        <v>0</v>
      </c>
      <c r="E4" s="79">
        <f>Tabla1324578910111214151617[[#This Row],[CARPETAS]]</f>
        <v>0</v>
      </c>
      <c r="F4" s="187"/>
      <c r="G4" s="185"/>
      <c r="H4" s="185"/>
      <c r="I4" s="186"/>
    </row>
    <row r="5" spans="1:9" s="71" customFormat="1" ht="48.95" customHeight="1" x14ac:dyDescent="0.2">
      <c r="A5" s="136" t="str">
        <f>Tabla1324578910111214151617[[#This Row],[ABRIL]]</f>
        <v>RESPALDO 16</v>
      </c>
      <c r="B5" s="137">
        <f>Tabla1324578910111214151617[[#This Row],[FECHA]]</f>
        <v>45765</v>
      </c>
      <c r="C5" s="138">
        <f>Tabla1324578910111214151617[[#This Row],[GB]]</f>
        <v>0</v>
      </c>
      <c r="D5" s="139">
        <f>Tabla1324578910111214151617[[#This Row],[ARCHIVOS]]</f>
        <v>0</v>
      </c>
      <c r="E5" s="139">
        <f>Tabla1324578910111214151617[[#This Row],[CARPETAS]]</f>
        <v>0</v>
      </c>
      <c r="F5" s="187"/>
      <c r="G5" s="185"/>
      <c r="H5" s="185"/>
      <c r="I5" s="186"/>
    </row>
    <row r="6" spans="1:9" s="95" customFormat="1" ht="48.95" customHeight="1" x14ac:dyDescent="0.2">
      <c r="A6" s="72" t="str">
        <f>Tabla1324578910111214151617[[#This Row],[ABRIL]]</f>
        <v>RESPALDO 17</v>
      </c>
      <c r="B6" s="73">
        <v>45772</v>
      </c>
      <c r="C6" s="74">
        <v>0</v>
      </c>
      <c r="D6" s="74">
        <v>0</v>
      </c>
      <c r="E6" s="75">
        <v>0</v>
      </c>
      <c r="F6" s="96"/>
      <c r="G6" s="97"/>
      <c r="H6" s="97"/>
      <c r="I6" s="98"/>
    </row>
    <row r="7" spans="1:9" s="71" customFormat="1" ht="48.95" customHeight="1" x14ac:dyDescent="0.2">
      <c r="A7" s="76"/>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B6</f>
        <v>45772</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45772</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45772</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4488188976377963" bottom="0.74803149606299213" header="0.31496062992125984" footer="0.31496062992125984"/>
  <pageSetup scale="86" orientation="portrait" r:id="rId1"/>
  <headerFooter>
    <oddHeader>&amp;L&amp;G&amp;C&amp;"Arial,Negrita"&amp;14CONTROL PARA RESPALDO DE INFORMACIÓN DIGITAL &amp;"Arial,Normal"&amp;12
ABRIL 2024&amp;R&amp;10&amp;K00+000F___-v___-__-P____-v01</oddHeader>
  </headerFooter>
  <colBreaks count="1" manualBreakCount="1">
    <brk id="9" min="1" max="103" man="1"/>
  </colBreaks>
  <drawing r:id="rId2"/>
  <legacyDrawingHF r:id="rId3"/>
  <tableParts count="1">
    <tablePart r:id="rId4"/>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I23"/>
  <sheetViews>
    <sheetView showGridLines="0" zoomScaleNormal="100" zoomScaleSheetLayoutView="100" workbookViewId="0">
      <selection activeCell="D7" sqref="D7"/>
    </sheetView>
  </sheetViews>
  <sheetFormatPr baseColWidth="10" defaultColWidth="11.5546875" defaultRowHeight="42.75" customHeight="1" x14ac:dyDescent="0.3"/>
  <cols>
    <col min="1" max="5" width="8.88671875" style="4" customWidth="1"/>
    <col min="6" max="9" width="8.88671875" style="6" customWidth="1"/>
    <col min="10" max="10" width="11.109375" style="6" customWidth="1"/>
    <col min="11" max="16384" width="11.5546875" style="6"/>
  </cols>
  <sheetData>
    <row r="1" spans="1:9" ht="45.2" customHeight="1" x14ac:dyDescent="0.3">
      <c r="A1" s="183" t="str">
        <f>'4-ABR'!A1:I1</f>
        <v>DIGITE EL NOMBRE DE LA UNIDAD ADMINISTRATIVA</v>
      </c>
      <c r="B1" s="183"/>
      <c r="C1" s="183"/>
      <c r="D1" s="183"/>
      <c r="E1" s="183"/>
      <c r="F1" s="183"/>
      <c r="G1" s="183"/>
      <c r="H1" s="183"/>
      <c r="I1" s="183"/>
    </row>
    <row r="2" spans="1:9" s="5" customFormat="1" ht="53.25" customHeight="1" x14ac:dyDescent="0.2">
      <c r="A2" s="8" t="s">
        <v>13</v>
      </c>
      <c r="B2" s="8" t="s">
        <v>3</v>
      </c>
      <c r="C2" s="8" t="s">
        <v>0</v>
      </c>
      <c r="D2" s="8" t="s">
        <v>1</v>
      </c>
      <c r="E2" s="8" t="s">
        <v>2</v>
      </c>
      <c r="F2" s="14"/>
      <c r="G2" s="15"/>
      <c r="H2" s="15"/>
      <c r="I2" s="16"/>
    </row>
    <row r="3" spans="1:9" s="5" customFormat="1" ht="48.95" customHeight="1" x14ac:dyDescent="0.2">
      <c r="A3" s="29" t="s">
        <v>4</v>
      </c>
      <c r="B3" s="3">
        <f>Tabla1324578910111214151617[[#This Row],[FECHA]]</f>
        <v>45751</v>
      </c>
      <c r="C3" s="1">
        <f>Tabla1324578910111214151617[[#This Row],[GB]]</f>
        <v>0</v>
      </c>
      <c r="D3" s="7">
        <f>Tabla1324578910111214151617[[#This Row],[ARCHIVOS]]</f>
        <v>0</v>
      </c>
      <c r="E3" s="7">
        <f>Tabla1324578910111214151617[[#This Row],[CARPETAS]]</f>
        <v>0</v>
      </c>
      <c r="F3" s="226" t="s">
        <v>42</v>
      </c>
      <c r="G3" s="227"/>
      <c r="H3" s="227"/>
      <c r="I3" s="228"/>
    </row>
    <row r="4" spans="1:9" s="5" customFormat="1" ht="48.95" customHeight="1" x14ac:dyDescent="0.2">
      <c r="A4" s="29" t="s">
        <v>5</v>
      </c>
      <c r="B4" s="3">
        <f>Tabla1324578910111214151617[[#This Row],[FECHA]]</f>
        <v>45758</v>
      </c>
      <c r="C4" s="1">
        <f>Tabla1324578910111214151617[[#This Row],[GB]]</f>
        <v>0</v>
      </c>
      <c r="D4" s="7">
        <f>Tabla1324578910111214151617[[#This Row],[ARCHIVOS]]</f>
        <v>0</v>
      </c>
      <c r="E4" s="7">
        <f>Tabla1324578910111214151617[[#This Row],[CARPETAS]]</f>
        <v>0</v>
      </c>
      <c r="F4" s="229"/>
      <c r="G4" s="227"/>
      <c r="H4" s="227"/>
      <c r="I4" s="228"/>
    </row>
    <row r="5" spans="1:9" s="5" customFormat="1" ht="48.95" customHeight="1" x14ac:dyDescent="0.2">
      <c r="A5" s="29" t="s">
        <v>6</v>
      </c>
      <c r="B5" s="3">
        <f>Tabla1324578910111214151617[[#This Row],[FECHA]]</f>
        <v>45765</v>
      </c>
      <c r="C5" s="1">
        <f>Tabla1324578910111214151617[[#This Row],[GB]]</f>
        <v>0</v>
      </c>
      <c r="D5" s="7">
        <f>Tabla1324578910111214151617[[#This Row],[ARCHIVOS]]</f>
        <v>0</v>
      </c>
      <c r="E5" s="7">
        <f>Tabla1324578910111214151617[[#This Row],[CARPETAS]]</f>
        <v>0</v>
      </c>
      <c r="F5" s="229"/>
      <c r="G5" s="227"/>
      <c r="H5" s="227"/>
      <c r="I5" s="228"/>
    </row>
    <row r="6" spans="1:9" s="5" customFormat="1" ht="48.95" customHeight="1" x14ac:dyDescent="0.2">
      <c r="A6" s="27" t="s">
        <v>7</v>
      </c>
      <c r="B6" s="3">
        <f>Tabla132457891011121415161718[[#This Row],[FECHA]]</f>
        <v>45772</v>
      </c>
      <c r="C6" s="1">
        <f>Tabla132457891011121415161718[[#This Row],[GB]]</f>
        <v>0</v>
      </c>
      <c r="D6" s="7">
        <f>Tabla132457891011121415161718[[#This Row],[ARCHIVOS]]</f>
        <v>0</v>
      </c>
      <c r="E6" s="7">
        <f>Tabla132457891011121415161718[[#This Row],[CARPETAS]]</f>
        <v>0</v>
      </c>
      <c r="F6" s="17"/>
      <c r="G6" s="2"/>
      <c r="H6" s="2"/>
      <c r="I6" s="18"/>
    </row>
    <row r="7" spans="1:9" s="5" customFormat="1" ht="48.95" customHeight="1" x14ac:dyDescent="0.2">
      <c r="A7" s="27" t="s">
        <v>8</v>
      </c>
      <c r="B7" s="3">
        <v>42489</v>
      </c>
      <c r="C7" s="1"/>
      <c r="D7" s="7"/>
      <c r="E7" s="7"/>
      <c r="F7" s="19"/>
      <c r="G7" s="20"/>
      <c r="H7" s="20"/>
      <c r="I7" s="21"/>
    </row>
    <row r="8" spans="1:9" s="5" customFormat="1" ht="15" customHeight="1" x14ac:dyDescent="0.2">
      <c r="A8" s="22"/>
      <c r="B8" s="3"/>
      <c r="C8" s="1"/>
      <c r="D8" s="7"/>
      <c r="E8" s="7"/>
      <c r="F8" s="2"/>
      <c r="G8" s="2"/>
      <c r="H8" s="2"/>
      <c r="I8" s="2"/>
    </row>
    <row r="9" spans="1:9" s="5" customFormat="1" ht="24.75" customHeight="1" x14ac:dyDescent="0.2">
      <c r="A9" s="230" t="s">
        <v>21</v>
      </c>
      <c r="B9" s="230"/>
      <c r="C9" s="230"/>
      <c r="D9" s="230"/>
      <c r="E9" s="230"/>
      <c r="F9" s="230"/>
      <c r="G9" s="230"/>
      <c r="H9" s="230"/>
      <c r="I9" s="230"/>
    </row>
    <row r="10" spans="1:9" s="5" customFormat="1" ht="24.75" customHeight="1" x14ac:dyDescent="0.2">
      <c r="A10" s="231"/>
      <c r="B10" s="232"/>
      <c r="C10" s="232"/>
      <c r="D10" s="232"/>
      <c r="E10" s="232"/>
      <c r="F10" s="232"/>
      <c r="G10" s="232"/>
      <c r="H10" s="232"/>
      <c r="I10" s="233"/>
    </row>
    <row r="11" spans="1:9" s="5" customFormat="1" ht="24.75" customHeight="1" x14ac:dyDescent="0.2">
      <c r="A11" s="234"/>
      <c r="B11" s="235"/>
      <c r="C11" s="235"/>
      <c r="D11" s="235"/>
      <c r="E11" s="235"/>
      <c r="F11" s="235"/>
      <c r="G11" s="235"/>
      <c r="H11" s="235"/>
      <c r="I11" s="236"/>
    </row>
    <row r="12" spans="1:9" s="5" customFormat="1" ht="24.75" customHeight="1" x14ac:dyDescent="0.2">
      <c r="A12" s="234"/>
      <c r="B12" s="235"/>
      <c r="C12" s="235"/>
      <c r="D12" s="235"/>
      <c r="E12" s="235"/>
      <c r="F12" s="235"/>
      <c r="G12" s="235"/>
      <c r="H12" s="235"/>
      <c r="I12" s="236"/>
    </row>
    <row r="13" spans="1:9" s="5" customFormat="1" ht="24.75" customHeight="1" x14ac:dyDescent="0.2">
      <c r="A13" s="237"/>
      <c r="B13" s="238"/>
      <c r="C13" s="238"/>
      <c r="D13" s="238"/>
      <c r="E13" s="238"/>
      <c r="F13" s="238"/>
      <c r="G13" s="238"/>
      <c r="H13" s="238"/>
      <c r="I13" s="239"/>
    </row>
    <row r="14" spans="1:9" s="5" customFormat="1" ht="26.25" customHeight="1" x14ac:dyDescent="0.2">
      <c r="A14" s="1"/>
      <c r="B14" s="3"/>
      <c r="C14" s="1"/>
      <c r="D14" s="7"/>
      <c r="E14" s="32"/>
      <c r="F14" s="32"/>
      <c r="G14" s="32"/>
      <c r="H14" s="240"/>
      <c r="I14" s="240"/>
    </row>
    <row r="15" spans="1:9" s="5" customFormat="1" ht="33.75" customHeight="1" x14ac:dyDescent="0.2">
      <c r="A15" s="1"/>
      <c r="B15" s="3"/>
      <c r="C15" s="1"/>
      <c r="D15" s="7"/>
      <c r="E15" s="9"/>
      <c r="F15" s="10"/>
      <c r="G15" s="11"/>
      <c r="H15" s="225">
        <f>B7</f>
        <v>42489</v>
      </c>
      <c r="I15" s="225"/>
    </row>
    <row r="16" spans="1:9" s="5" customFormat="1" ht="33.75" customHeight="1" x14ac:dyDescent="0.2">
      <c r="A16" s="1"/>
      <c r="B16" s="3"/>
      <c r="C16" s="1"/>
      <c r="D16" s="7"/>
      <c r="E16" s="241" t="s">
        <v>45</v>
      </c>
      <c r="F16" s="242"/>
      <c r="G16" s="242"/>
      <c r="H16" s="243" t="s">
        <v>20</v>
      </c>
      <c r="I16" s="243"/>
    </row>
    <row r="17" spans="1:9" s="5" customFormat="1" ht="15" customHeight="1" x14ac:dyDescent="0.2">
      <c r="A17" s="1"/>
      <c r="B17" s="3"/>
      <c r="C17" s="1"/>
      <c r="D17" s="7"/>
      <c r="E17" s="244" t="s">
        <v>39</v>
      </c>
      <c r="F17" s="244"/>
      <c r="G17" s="244"/>
      <c r="H17" s="31"/>
      <c r="I17" s="31"/>
    </row>
    <row r="18" spans="1:9" s="5" customFormat="1" ht="33.75" customHeight="1" x14ac:dyDescent="0.2">
      <c r="A18" s="1"/>
      <c r="B18" s="3"/>
      <c r="C18" s="1"/>
      <c r="D18" s="7"/>
      <c r="E18" s="9"/>
      <c r="F18" s="10"/>
      <c r="G18" s="11"/>
      <c r="H18" s="225">
        <f>H15</f>
        <v>42489</v>
      </c>
      <c r="I18" s="225"/>
    </row>
    <row r="19" spans="1:9" s="5" customFormat="1" ht="33.75" customHeight="1" x14ac:dyDescent="0.2">
      <c r="A19" s="1"/>
      <c r="B19" s="3"/>
      <c r="C19" s="1"/>
      <c r="D19" s="7"/>
      <c r="E19" s="241" t="s">
        <v>43</v>
      </c>
      <c r="F19" s="242"/>
      <c r="G19" s="242"/>
      <c r="H19" s="243" t="s">
        <v>20</v>
      </c>
      <c r="I19" s="243"/>
    </row>
    <row r="20" spans="1:9" s="5" customFormat="1" ht="15" customHeight="1" x14ac:dyDescent="0.2">
      <c r="A20" s="1"/>
      <c r="B20" s="3"/>
      <c r="C20" s="1"/>
      <c r="D20" s="7"/>
      <c r="E20" s="244" t="s">
        <v>40</v>
      </c>
      <c r="F20" s="244"/>
      <c r="G20" s="244"/>
      <c r="H20" s="31"/>
      <c r="I20" s="31"/>
    </row>
    <row r="21" spans="1:9" s="5" customFormat="1" ht="33.75" customHeight="1" x14ac:dyDescent="0.2">
      <c r="A21" s="1"/>
      <c r="B21" s="3"/>
      <c r="C21" s="1"/>
      <c r="D21" s="7"/>
      <c r="E21" s="12"/>
      <c r="F21" s="13"/>
      <c r="G21" s="13"/>
      <c r="H21" s="225">
        <f>H18</f>
        <v>42489</v>
      </c>
      <c r="I21" s="225"/>
    </row>
    <row r="22" spans="1:9" s="5" customFormat="1" ht="33.75" customHeight="1" x14ac:dyDescent="0.2">
      <c r="A22" s="1"/>
      <c r="B22" s="3"/>
      <c r="C22" s="1"/>
      <c r="D22" s="7"/>
      <c r="E22" s="245" t="s">
        <v>44</v>
      </c>
      <c r="F22" s="246"/>
      <c r="G22" s="246"/>
      <c r="H22" s="243" t="s">
        <v>20</v>
      </c>
      <c r="I22" s="243"/>
    </row>
    <row r="23" spans="1:9" ht="15" customHeight="1" x14ac:dyDescent="0.3">
      <c r="E23" s="247" t="s">
        <v>41</v>
      </c>
      <c r="F23" s="247"/>
      <c r="G23" s="247"/>
      <c r="H23" s="31"/>
      <c r="I23" s="31"/>
    </row>
  </sheetData>
  <mergeCells count="17">
    <mergeCell ref="E20:G20"/>
    <mergeCell ref="H21:I21"/>
    <mergeCell ref="E22:G22"/>
    <mergeCell ref="H22:I22"/>
    <mergeCell ref="E23:G23"/>
    <mergeCell ref="E16:G16"/>
    <mergeCell ref="H16:I16"/>
    <mergeCell ref="E17:G17"/>
    <mergeCell ref="H18:I18"/>
    <mergeCell ref="E19:G19"/>
    <mergeCell ref="H19:I19"/>
    <mergeCell ref="H15:I15"/>
    <mergeCell ref="A1:I1"/>
    <mergeCell ref="F3:I5"/>
    <mergeCell ref="A9:I9"/>
    <mergeCell ref="A10:I13"/>
    <mergeCell ref="H14:I14"/>
  </mergeCells>
  <printOptions horizontalCentered="1"/>
  <pageMargins left="0.82677165354330717" right="0.23622047244094491" top="1.3779527559055118" bottom="0.74803149606299213" header="0.31496062992125984" footer="0.31496062992125984"/>
  <pageSetup scale="86" orientation="portrait" r:id="rId1"/>
  <headerFooter>
    <oddHeader>&amp;L&amp;G&amp;C&amp;"Arial,Negrita"&amp;14GESTIÓN DOCUMENTAL&amp;"Arial,Normal"&amp;12
&amp;14CONTROL PARA RESPALDO DE INFORMACIÓN DIGITAL &amp;12
ABRIL 2016&amp;R&amp;10F___-v___-__-P____-v01</oddHeader>
  </headerFooter>
  <colBreaks count="1" manualBreakCount="1">
    <brk id="9" min="1" max="103" man="1"/>
  </colBreaks>
  <drawing r:id="rId2"/>
  <legacyDrawingHF r:id="rId3"/>
  <tableParts count="1">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9"/>
  <dimension ref="A1:I23"/>
  <sheetViews>
    <sheetView showGridLines="0" zoomScaleNormal="100" zoomScaleSheetLayoutView="100" workbookViewId="0">
      <selection activeCell="E3" sqref="E3"/>
    </sheetView>
  </sheetViews>
  <sheetFormatPr baseColWidth="10" defaultColWidth="11.5546875" defaultRowHeight="42.75" customHeight="1" x14ac:dyDescent="0.25"/>
  <cols>
    <col min="1" max="1" width="10.77734375" style="94"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'5-ABR'!A1:I1</f>
        <v>DIGITE EL NOMBRE DE LA UNIDAD ADMINISTRATIVA</v>
      </c>
      <c r="B1" s="183"/>
      <c r="C1" s="183"/>
      <c r="D1" s="183"/>
      <c r="E1" s="183"/>
      <c r="F1" s="183"/>
      <c r="G1" s="183"/>
      <c r="H1" s="183"/>
      <c r="I1" s="183"/>
    </row>
    <row r="2" spans="1:9" s="71" customFormat="1" ht="53.25" customHeight="1" x14ac:dyDescent="0.2">
      <c r="A2" s="67" t="s">
        <v>14</v>
      </c>
      <c r="B2" s="67" t="s">
        <v>3</v>
      </c>
      <c r="C2" s="67" t="s">
        <v>0</v>
      </c>
      <c r="D2" s="67" t="s">
        <v>1</v>
      </c>
      <c r="E2" s="67" t="s">
        <v>2</v>
      </c>
      <c r="F2" s="68"/>
      <c r="G2" s="69"/>
      <c r="H2" s="69"/>
      <c r="I2" s="70"/>
    </row>
    <row r="3" spans="1:9" s="95" customFormat="1" ht="48.95" customHeight="1" x14ac:dyDescent="0.2">
      <c r="A3" s="72" t="s">
        <v>101</v>
      </c>
      <c r="B3" s="73">
        <v>45779</v>
      </c>
      <c r="C3" s="74">
        <v>0</v>
      </c>
      <c r="D3" s="75">
        <v>0</v>
      </c>
      <c r="E3" s="75">
        <v>0</v>
      </c>
      <c r="F3" s="184" t="s">
        <v>42</v>
      </c>
      <c r="G3" s="185"/>
      <c r="H3" s="185"/>
      <c r="I3" s="186"/>
    </row>
    <row r="4" spans="1:9" s="71" customFormat="1" ht="48.95" customHeight="1" x14ac:dyDescent="0.2">
      <c r="A4" s="76" t="s">
        <v>102</v>
      </c>
      <c r="B4" s="77"/>
      <c r="C4" s="78"/>
      <c r="D4" s="79"/>
      <c r="E4" s="79"/>
      <c r="F4" s="187"/>
      <c r="G4" s="185"/>
      <c r="H4" s="185"/>
      <c r="I4" s="186"/>
    </row>
    <row r="5" spans="1:9" s="71" customFormat="1" ht="48.95" customHeight="1" x14ac:dyDescent="0.2">
      <c r="A5" s="76" t="s">
        <v>103</v>
      </c>
      <c r="B5" s="77"/>
      <c r="C5" s="78"/>
      <c r="D5" s="79"/>
      <c r="E5" s="79"/>
      <c r="F5" s="187"/>
      <c r="G5" s="185"/>
      <c r="H5" s="185"/>
      <c r="I5" s="186"/>
    </row>
    <row r="6" spans="1:9" s="71" customFormat="1" ht="48.95" customHeight="1" x14ac:dyDescent="0.2">
      <c r="A6" s="76" t="s">
        <v>104</v>
      </c>
      <c r="B6" s="77"/>
      <c r="C6" s="78"/>
      <c r="D6" s="79"/>
      <c r="E6" s="79"/>
      <c r="F6" s="80"/>
      <c r="G6" s="81"/>
      <c r="H6" s="81"/>
      <c r="I6" s="82"/>
    </row>
    <row r="7" spans="1:9" s="71" customFormat="1" ht="48.95" customHeight="1" x14ac:dyDescent="0.2">
      <c r="A7" s="76" t="s">
        <v>58</v>
      </c>
      <c r="B7" s="77"/>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B3</f>
        <v>45779</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45779</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45779</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4488188976377963" bottom="0.74803149606299213" header="0.31496062992125984" footer="0.31496062992125984"/>
  <pageSetup scale="86" orientation="portrait" r:id="rId1"/>
  <headerFooter>
    <oddHeader>&amp;L&amp;G&amp;C&amp;"Arial,Negrita"&amp;14CONTROL PARA RESPALDO DE INFORMACIÓN DIGITAL &amp;"Arial,Normal"&amp;12
MAYO 2024&amp;R&amp;10&amp;K00+000F___-v___-__-P____-v01</oddHeader>
  </headerFooter>
  <colBreaks count="1" manualBreakCount="1">
    <brk id="9" min="1" max="103" man="1"/>
  </colBreaks>
  <drawing r:id="rId2"/>
  <legacyDrawingHF r:id="rId3"/>
  <tableParts count="1">
    <tablePart r:id="rId4"/>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0"/>
  <dimension ref="A1:I23"/>
  <sheetViews>
    <sheetView showGridLines="0" zoomScaleNormal="100" zoomScaleSheetLayoutView="100" workbookViewId="0">
      <selection activeCell="K4" sqref="K4"/>
    </sheetView>
  </sheetViews>
  <sheetFormatPr baseColWidth="10" defaultColWidth="11.5546875" defaultRowHeight="42.75" customHeight="1" x14ac:dyDescent="0.25"/>
  <cols>
    <col min="1" max="1" width="10.77734375" style="94" customWidth="1"/>
    <col min="2" max="5" width="9.6640625" style="94" customWidth="1"/>
    <col min="6" max="9" width="8.88671875" style="66" customWidth="1"/>
    <col min="10" max="10" width="11.109375" style="66" customWidth="1"/>
    <col min="11" max="16384" width="11.5546875" style="66"/>
  </cols>
  <sheetData>
    <row r="1" spans="1:9" ht="45.2" customHeight="1" x14ac:dyDescent="0.25">
      <c r="A1" s="183" t="str">
        <f>'1-MAY'!A1:I1</f>
        <v>DIGITE EL NOMBRE DE LA UNIDAD ADMINISTRATIVA</v>
      </c>
      <c r="B1" s="183"/>
      <c r="C1" s="183"/>
      <c r="D1" s="183"/>
      <c r="E1" s="183"/>
      <c r="F1" s="183"/>
      <c r="G1" s="183"/>
      <c r="H1" s="183"/>
      <c r="I1" s="183"/>
    </row>
    <row r="2" spans="1:9" s="71" customFormat="1" ht="53.25" customHeight="1" x14ac:dyDescent="0.2">
      <c r="A2" s="67" t="s">
        <v>14</v>
      </c>
      <c r="B2" s="67" t="s">
        <v>3</v>
      </c>
      <c r="C2" s="67" t="s">
        <v>0</v>
      </c>
      <c r="D2" s="67" t="s">
        <v>1</v>
      </c>
      <c r="E2" s="67" t="s">
        <v>2</v>
      </c>
      <c r="F2" s="68"/>
      <c r="G2" s="69"/>
      <c r="H2" s="69"/>
      <c r="I2" s="70"/>
    </row>
    <row r="3" spans="1:9" s="71" customFormat="1" ht="48.95" customHeight="1" x14ac:dyDescent="0.2">
      <c r="A3" s="76" t="s">
        <v>101</v>
      </c>
      <c r="B3" s="77">
        <f>Tabla13245789101112141516171819[[#This Row],[FECHA]]</f>
        <v>45779</v>
      </c>
      <c r="C3" s="78">
        <f>Tabla13245789101112141516171819[[#This Row],[GB]]</f>
        <v>0</v>
      </c>
      <c r="D3" s="79">
        <f>Tabla13245789101112141516171819[[#This Row],[ARCHIVOS]]</f>
        <v>0</v>
      </c>
      <c r="E3" s="79">
        <f>Tabla13245789101112141516171819[[#This Row],[CARPETAS]]</f>
        <v>0</v>
      </c>
      <c r="F3" s="184" t="s">
        <v>42</v>
      </c>
      <c r="G3" s="185"/>
      <c r="H3" s="185"/>
      <c r="I3" s="186"/>
    </row>
    <row r="4" spans="1:9" s="95" customFormat="1" ht="48.95" customHeight="1" x14ac:dyDescent="0.2">
      <c r="A4" s="72" t="s">
        <v>102</v>
      </c>
      <c r="B4" s="73">
        <v>45786</v>
      </c>
      <c r="C4" s="74">
        <v>0</v>
      </c>
      <c r="D4" s="75">
        <v>0</v>
      </c>
      <c r="E4" s="75">
        <v>0</v>
      </c>
      <c r="F4" s="187"/>
      <c r="G4" s="185"/>
      <c r="H4" s="185"/>
      <c r="I4" s="186"/>
    </row>
    <row r="5" spans="1:9" s="71" customFormat="1" ht="48.95" customHeight="1" x14ac:dyDescent="0.2">
      <c r="A5" s="76" t="s">
        <v>103</v>
      </c>
      <c r="B5" s="77"/>
      <c r="C5" s="78"/>
      <c r="D5" s="79"/>
      <c r="E5" s="79"/>
      <c r="F5" s="187"/>
      <c r="G5" s="185"/>
      <c r="H5" s="185"/>
      <c r="I5" s="186"/>
    </row>
    <row r="6" spans="1:9" s="71" customFormat="1" ht="48.95" customHeight="1" x14ac:dyDescent="0.2">
      <c r="A6" s="76" t="s">
        <v>104</v>
      </c>
      <c r="B6" s="77"/>
      <c r="C6" s="78"/>
      <c r="D6" s="79"/>
      <c r="E6" s="79"/>
      <c r="F6" s="80"/>
      <c r="G6" s="81"/>
      <c r="H6" s="81"/>
      <c r="I6" s="82"/>
    </row>
    <row r="7" spans="1:9" s="71" customFormat="1" ht="48.95" customHeight="1" x14ac:dyDescent="0.2">
      <c r="A7" s="76" t="s">
        <v>58</v>
      </c>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B4</f>
        <v>45786</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45786</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45786</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4488188976377963" bottom="0.74803149606299213" header="0.31496062992125984" footer="0.31496062992125984"/>
  <pageSetup scale="86" orientation="portrait" r:id="rId1"/>
  <headerFooter>
    <oddHeader>&amp;L&amp;G&amp;C&amp;"Arial,Negrita"&amp;14CONTROL PARA RESPALDO DE INFORMACIÓN DIGITAL &amp;"Arial,Normal"&amp;12
MAYO 2024&amp;R&amp;10&amp;K00+000F___-v___-__-P____-v01</oddHeader>
  </headerFooter>
  <colBreaks count="1" manualBreakCount="1">
    <brk id="9" min="1" max="103" man="1"/>
  </colBreaks>
  <drawing r:id="rId2"/>
  <legacyDrawingHF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1"/>
  <dimension ref="A1:I23"/>
  <sheetViews>
    <sheetView showGridLines="0" zoomScaleNormal="100" zoomScaleSheetLayoutView="100" workbookViewId="0">
      <selection activeCell="J4" sqref="J4"/>
    </sheetView>
  </sheetViews>
  <sheetFormatPr baseColWidth="10" defaultColWidth="11.5546875" defaultRowHeight="42.75" customHeight="1" x14ac:dyDescent="0.25"/>
  <cols>
    <col min="1" max="1" width="10.77734375" style="94"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'2-MAY'!A1:I1</f>
        <v>DIGITE EL NOMBRE DE LA UNIDAD ADMINISTRATIVA</v>
      </c>
      <c r="B1" s="183"/>
      <c r="C1" s="183"/>
      <c r="D1" s="183"/>
      <c r="E1" s="183"/>
      <c r="F1" s="183"/>
      <c r="G1" s="183"/>
      <c r="H1" s="183"/>
      <c r="I1" s="183"/>
    </row>
    <row r="2" spans="1:9" s="71" customFormat="1" ht="53.25" customHeight="1" x14ac:dyDescent="0.2">
      <c r="A2" s="67" t="s">
        <v>14</v>
      </c>
      <c r="B2" s="67" t="s">
        <v>3</v>
      </c>
      <c r="C2" s="67" t="s">
        <v>0</v>
      </c>
      <c r="D2" s="67" t="s">
        <v>1</v>
      </c>
      <c r="E2" s="67" t="s">
        <v>2</v>
      </c>
      <c r="F2" s="68"/>
      <c r="G2" s="69"/>
      <c r="H2" s="69"/>
      <c r="I2" s="70"/>
    </row>
    <row r="3" spans="1:9" s="71" customFormat="1" ht="48.95" customHeight="1" x14ac:dyDescent="0.2">
      <c r="A3" s="76" t="s">
        <v>101</v>
      </c>
      <c r="B3" s="77">
        <f>Tabla1324578910111214151617181920[[#This Row],[FECHA]]</f>
        <v>45779</v>
      </c>
      <c r="C3" s="78">
        <f>Tabla1324578910111214151617181920[[#This Row],[GB]]</f>
        <v>0</v>
      </c>
      <c r="D3" s="79">
        <f>Tabla1324578910111214151617181920[[#This Row],[ARCHIVOS]]</f>
        <v>0</v>
      </c>
      <c r="E3" s="79">
        <f>Tabla1324578910111214151617181920[[#This Row],[CARPETAS]]</f>
        <v>0</v>
      </c>
      <c r="F3" s="184" t="s">
        <v>42</v>
      </c>
      <c r="G3" s="185"/>
      <c r="H3" s="185"/>
      <c r="I3" s="186"/>
    </row>
    <row r="4" spans="1:9" s="71" customFormat="1" ht="48.95" customHeight="1" x14ac:dyDescent="0.2">
      <c r="A4" s="76" t="s">
        <v>102</v>
      </c>
      <c r="B4" s="77">
        <f>Tabla1324578910111214151617181920[[#This Row],[FECHA]]</f>
        <v>45786</v>
      </c>
      <c r="C4" s="78">
        <f>Tabla1324578910111214151617181920[[#This Row],[GB]]</f>
        <v>0</v>
      </c>
      <c r="D4" s="79">
        <f>Tabla1324578910111214151617181920[[#This Row],[ARCHIVOS]]</f>
        <v>0</v>
      </c>
      <c r="E4" s="79">
        <f>Tabla1324578910111214151617181920[[#This Row],[CARPETAS]]</f>
        <v>0</v>
      </c>
      <c r="F4" s="187"/>
      <c r="G4" s="185"/>
      <c r="H4" s="185"/>
      <c r="I4" s="186"/>
    </row>
    <row r="5" spans="1:9" s="95" customFormat="1" ht="48.95" customHeight="1" x14ac:dyDescent="0.2">
      <c r="A5" s="72" t="s">
        <v>103</v>
      </c>
      <c r="B5" s="73">
        <v>45793</v>
      </c>
      <c r="C5" s="74">
        <v>0</v>
      </c>
      <c r="D5" s="75">
        <v>0</v>
      </c>
      <c r="E5" s="75">
        <v>0</v>
      </c>
      <c r="F5" s="187"/>
      <c r="G5" s="185"/>
      <c r="H5" s="185"/>
      <c r="I5" s="186"/>
    </row>
    <row r="6" spans="1:9" s="71" customFormat="1" ht="48.95" customHeight="1" x14ac:dyDescent="0.2">
      <c r="A6" s="76" t="s">
        <v>104</v>
      </c>
      <c r="B6" s="77"/>
      <c r="C6" s="78"/>
      <c r="D6" s="79"/>
      <c r="E6" s="79"/>
      <c r="F6" s="80"/>
      <c r="G6" s="81"/>
      <c r="H6" s="81"/>
      <c r="I6" s="82"/>
    </row>
    <row r="7" spans="1:9" s="71" customFormat="1" ht="48.95" customHeight="1" x14ac:dyDescent="0.2">
      <c r="A7" s="76" t="s">
        <v>58</v>
      </c>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B5</f>
        <v>45793</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45793</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45793</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055118110236221" bottom="0.74803149606299213" header="0.31496062992125984" footer="0.31496062992125984"/>
  <pageSetup scale="86" orientation="portrait" r:id="rId1"/>
  <headerFooter>
    <oddHeader>&amp;L&amp;G&amp;C&amp;"Arial,Negrita"&amp;14CONTROL PARA RESPALDO DE INFORMACIÓN DIGITAL &amp;"Arial,Normal"&amp;12
MAYO 2024&amp;R&amp;10&amp;K00+000F___-v___-__-P____-v01</oddHeader>
  </headerFooter>
  <colBreaks count="1" manualBreakCount="1">
    <brk id="9" min="1" max="103" man="1"/>
  </colBreaks>
  <drawing r:id="rId2"/>
  <legacyDrawingHF r:id="rId3"/>
  <tableParts count="1">
    <tablePart r:id="rId4"/>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2"/>
  <dimension ref="A1:I23"/>
  <sheetViews>
    <sheetView showGridLines="0" zoomScaleNormal="100" zoomScaleSheetLayoutView="100" workbookViewId="0">
      <selection activeCell="E6" sqref="E6"/>
    </sheetView>
  </sheetViews>
  <sheetFormatPr baseColWidth="10" defaultColWidth="11.5546875" defaultRowHeight="42.75" customHeight="1" x14ac:dyDescent="0.25"/>
  <cols>
    <col min="1" max="1" width="11.77734375" style="94"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'3-MAY'!A1:I1</f>
        <v>DIGITE EL NOMBRE DE LA UNIDAD ADMINISTRATIVA</v>
      </c>
      <c r="B1" s="183"/>
      <c r="C1" s="183"/>
      <c r="D1" s="183"/>
      <c r="E1" s="183"/>
      <c r="F1" s="183"/>
      <c r="G1" s="183"/>
      <c r="H1" s="183"/>
      <c r="I1" s="183"/>
    </row>
    <row r="2" spans="1:9" s="71" customFormat="1" ht="53.25" customHeight="1" x14ac:dyDescent="0.2">
      <c r="A2" s="67" t="s">
        <v>14</v>
      </c>
      <c r="B2" s="67" t="s">
        <v>3</v>
      </c>
      <c r="C2" s="67" t="s">
        <v>0</v>
      </c>
      <c r="D2" s="67" t="s">
        <v>1</v>
      </c>
      <c r="E2" s="67" t="s">
        <v>2</v>
      </c>
      <c r="F2" s="68"/>
      <c r="G2" s="69"/>
      <c r="H2" s="69"/>
      <c r="I2" s="70"/>
    </row>
    <row r="3" spans="1:9" s="71" customFormat="1" ht="48.95" customHeight="1" x14ac:dyDescent="0.2">
      <c r="A3" s="76" t="s">
        <v>101</v>
      </c>
      <c r="B3" s="77">
        <f>Tabla132457891011121415161718192021[[#This Row],[FECHA]]</f>
        <v>45779</v>
      </c>
      <c r="C3" s="78">
        <f>Tabla132457891011121415161718192021[[#This Row],[GB]]</f>
        <v>0</v>
      </c>
      <c r="D3" s="79">
        <f>Tabla132457891011121415161718192021[[#This Row],[ARCHIVOS]]</f>
        <v>0</v>
      </c>
      <c r="E3" s="79">
        <f>Tabla132457891011121415161718192021[[#This Row],[CARPETAS]]</f>
        <v>0</v>
      </c>
      <c r="F3" s="184" t="s">
        <v>42</v>
      </c>
      <c r="G3" s="185"/>
      <c r="H3" s="185"/>
      <c r="I3" s="186"/>
    </row>
    <row r="4" spans="1:9" s="71" customFormat="1" ht="48.95" customHeight="1" x14ac:dyDescent="0.2">
      <c r="A4" s="76" t="s">
        <v>102</v>
      </c>
      <c r="B4" s="77">
        <f>Tabla132457891011121415161718192021[[#This Row],[FECHA]]</f>
        <v>45786</v>
      </c>
      <c r="C4" s="78">
        <f>Tabla132457891011121415161718192021[[#This Row],[GB]]</f>
        <v>0</v>
      </c>
      <c r="D4" s="79">
        <f>Tabla132457891011121415161718192021[[#This Row],[ARCHIVOS]]</f>
        <v>0</v>
      </c>
      <c r="E4" s="79">
        <f>Tabla132457891011121415161718192021[[#This Row],[CARPETAS]]</f>
        <v>0</v>
      </c>
      <c r="F4" s="187"/>
      <c r="G4" s="185"/>
      <c r="H4" s="185"/>
      <c r="I4" s="186"/>
    </row>
    <row r="5" spans="1:9" s="71" customFormat="1" ht="48.95" customHeight="1" x14ac:dyDescent="0.2">
      <c r="A5" s="76" t="s">
        <v>103</v>
      </c>
      <c r="B5" s="77">
        <f>Tabla132457891011121415161718192021[[#This Row],[FECHA]]</f>
        <v>45793</v>
      </c>
      <c r="C5" s="78">
        <f>Tabla132457891011121415161718192021[[#This Row],[GB]]</f>
        <v>0</v>
      </c>
      <c r="D5" s="79">
        <f>Tabla132457891011121415161718192021[[#This Row],[ARCHIVOS]]</f>
        <v>0</v>
      </c>
      <c r="E5" s="79">
        <f>Tabla132457891011121415161718192021[[#This Row],[CARPETAS]]</f>
        <v>0</v>
      </c>
      <c r="F5" s="187"/>
      <c r="G5" s="185"/>
      <c r="H5" s="185"/>
      <c r="I5" s="186"/>
    </row>
    <row r="6" spans="1:9" s="95" customFormat="1" ht="48.95" customHeight="1" x14ac:dyDescent="0.2">
      <c r="A6" s="72" t="s">
        <v>104</v>
      </c>
      <c r="B6" s="73">
        <v>45800</v>
      </c>
      <c r="C6" s="78">
        <v>0</v>
      </c>
      <c r="D6" s="79">
        <v>0</v>
      </c>
      <c r="E6" s="79">
        <v>0</v>
      </c>
      <c r="F6" s="96"/>
      <c r="G6" s="97"/>
      <c r="H6" s="97"/>
      <c r="I6" s="98"/>
    </row>
    <row r="7" spans="1:9" s="71" customFormat="1" ht="48.95" customHeight="1" x14ac:dyDescent="0.2">
      <c r="A7" s="76" t="s">
        <v>58</v>
      </c>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B6</f>
        <v>45800</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45800</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45800</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055118110236221" bottom="0.74803149606299213" header="0.31496062992125984" footer="0.31496062992125984"/>
  <pageSetup scale="86" orientation="portrait" r:id="rId1"/>
  <headerFooter>
    <oddHeader>&amp;L&amp;G&amp;C&amp;"Arial,Negrita"&amp;14CONTROL PARA RESPALDO DE INFORMACIÓN DIGITAL &amp;"Arial,Normal"&amp;12
MAYO 2024&amp;R&amp;10&amp;K00+000F___-v___-__-P____-v01</oddHeader>
  </headerFooter>
  <colBreaks count="1" manualBreakCount="1">
    <brk id="9" min="1" max="103" man="1"/>
  </colBreaks>
  <ignoredErrors>
    <ignoredError sqref="B6" calculatedColumn="1"/>
  </ignoredErrors>
  <drawing r:id="rId2"/>
  <legacyDrawingHF r:id="rId3"/>
  <tableParts count="1">
    <tablePart r:id="rId4"/>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23"/>
  <sheetViews>
    <sheetView showGridLines="0" zoomScaleNormal="100" zoomScaleSheetLayoutView="100" workbookViewId="0">
      <selection activeCell="C7" sqref="C7"/>
    </sheetView>
  </sheetViews>
  <sheetFormatPr baseColWidth="10" defaultColWidth="11.5546875" defaultRowHeight="42.75" customHeight="1" x14ac:dyDescent="0.25"/>
  <cols>
    <col min="1" max="1" width="10.88671875" style="94"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'3-MAY'!A1:I1</f>
        <v>DIGITE EL NOMBRE DE LA UNIDAD ADMINISTRATIVA</v>
      </c>
      <c r="B1" s="183"/>
      <c r="C1" s="183"/>
      <c r="D1" s="183"/>
      <c r="E1" s="183"/>
      <c r="F1" s="183"/>
      <c r="G1" s="183"/>
      <c r="H1" s="183"/>
      <c r="I1" s="183"/>
    </row>
    <row r="2" spans="1:9" s="71" customFormat="1" ht="53.25" customHeight="1" x14ac:dyDescent="0.2">
      <c r="A2" s="67" t="s">
        <v>14</v>
      </c>
      <c r="B2" s="67" t="s">
        <v>3</v>
      </c>
      <c r="C2" s="67" t="s">
        <v>0</v>
      </c>
      <c r="D2" s="67" t="s">
        <v>1</v>
      </c>
      <c r="E2" s="67" t="s">
        <v>2</v>
      </c>
      <c r="F2" s="68"/>
      <c r="G2" s="69"/>
      <c r="H2" s="69"/>
      <c r="I2" s="70"/>
    </row>
    <row r="3" spans="1:9" s="71" customFormat="1" ht="48.95" customHeight="1" x14ac:dyDescent="0.2">
      <c r="A3" s="76" t="s">
        <v>101</v>
      </c>
      <c r="B3" s="77">
        <f>Tabla132457891011121415161718192021[[#This Row],[FECHA]]</f>
        <v>45779</v>
      </c>
      <c r="C3" s="78">
        <f>Tabla132457891011121415161718192021[[#This Row],[GB]]</f>
        <v>0</v>
      </c>
      <c r="D3" s="79">
        <f>Tabla132457891011121415161718192021[[#This Row],[ARCHIVOS]]</f>
        <v>0</v>
      </c>
      <c r="E3" s="79">
        <f>Tabla132457891011121415161718192021[[#This Row],[CARPETAS]]</f>
        <v>0</v>
      </c>
      <c r="F3" s="184" t="s">
        <v>42</v>
      </c>
      <c r="G3" s="185"/>
      <c r="H3" s="185"/>
      <c r="I3" s="186"/>
    </row>
    <row r="4" spans="1:9" s="71" customFormat="1" ht="48.95" customHeight="1" x14ac:dyDescent="0.2">
      <c r="A4" s="76" t="s">
        <v>102</v>
      </c>
      <c r="B4" s="77">
        <f>Tabla132457891011121415161718192021[[#This Row],[FECHA]]</f>
        <v>45786</v>
      </c>
      <c r="C4" s="78">
        <f>Tabla132457891011121415161718192021[[#This Row],[GB]]</f>
        <v>0</v>
      </c>
      <c r="D4" s="79">
        <f>Tabla132457891011121415161718192021[[#This Row],[ARCHIVOS]]</f>
        <v>0</v>
      </c>
      <c r="E4" s="79">
        <f>Tabla132457891011121415161718192021[[#This Row],[CARPETAS]]</f>
        <v>0</v>
      </c>
      <c r="F4" s="187"/>
      <c r="G4" s="185"/>
      <c r="H4" s="185"/>
      <c r="I4" s="186"/>
    </row>
    <row r="5" spans="1:9" s="71" customFormat="1" ht="48.95" customHeight="1" x14ac:dyDescent="0.2">
      <c r="A5" s="76" t="s">
        <v>103</v>
      </c>
      <c r="B5" s="77">
        <f>Tabla132457891011121415161718192021[[#This Row],[FECHA]]</f>
        <v>45793</v>
      </c>
      <c r="C5" s="78">
        <f>Tabla132457891011121415161718192021[[#This Row],[GB]]</f>
        <v>0</v>
      </c>
      <c r="D5" s="79">
        <f>Tabla132457891011121415161718192021[[#This Row],[ARCHIVOS]]</f>
        <v>0</v>
      </c>
      <c r="E5" s="79">
        <f>Tabla132457891011121415161718192021[[#This Row],[CARPETAS]]</f>
        <v>0</v>
      </c>
      <c r="F5" s="187"/>
      <c r="G5" s="185"/>
      <c r="H5" s="185"/>
      <c r="I5" s="186"/>
    </row>
    <row r="6" spans="1:9" s="95" customFormat="1" ht="48.95" customHeight="1" x14ac:dyDescent="0.2">
      <c r="A6" s="76" t="s">
        <v>104</v>
      </c>
      <c r="B6" s="77">
        <f>Tabla13245789101112141516171819202122[[#This Row],[FECHA]]</f>
        <v>45800</v>
      </c>
      <c r="C6" s="78">
        <f>Tabla13245789101112141516171819202122[[#This Row],[GB]]</f>
        <v>0</v>
      </c>
      <c r="D6" s="79">
        <f>Tabla13245789101112141516171819202122[[#This Row],[ARCHIVOS]]</f>
        <v>0</v>
      </c>
      <c r="E6" s="79">
        <f>Tabla13245789101112141516171819202122[[#This Row],[CARPETAS]]</f>
        <v>0</v>
      </c>
      <c r="F6" s="96"/>
      <c r="G6" s="97"/>
      <c r="H6" s="97"/>
      <c r="I6" s="98"/>
    </row>
    <row r="7" spans="1:9" s="71" customFormat="1" ht="48.95" customHeight="1" x14ac:dyDescent="0.2">
      <c r="A7" s="72" t="s">
        <v>58</v>
      </c>
      <c r="B7" s="73">
        <v>45807</v>
      </c>
      <c r="C7" s="78">
        <v>0</v>
      </c>
      <c r="D7" s="79">
        <v>0</v>
      </c>
      <c r="E7" s="79">
        <v>0</v>
      </c>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B7</f>
        <v>45807</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45807</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45807</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H15:I15"/>
    <mergeCell ref="A1:I1"/>
    <mergeCell ref="F3:I5"/>
    <mergeCell ref="A9:I9"/>
    <mergeCell ref="A10:I13"/>
    <mergeCell ref="H14:I14"/>
    <mergeCell ref="E20:G20"/>
    <mergeCell ref="E23:G23"/>
    <mergeCell ref="E21:I22"/>
    <mergeCell ref="E16:G16"/>
    <mergeCell ref="H16:I16"/>
    <mergeCell ref="E17:G17"/>
    <mergeCell ref="H18:I18"/>
    <mergeCell ref="E19:G19"/>
    <mergeCell ref="H19:I19"/>
  </mergeCells>
  <printOptions horizontalCentered="1"/>
  <pageMargins left="0.82677165354330717" right="0.23622047244094491" top="0.94488188976377963" bottom="0.74803149606299213" header="0.31496062992125984" footer="0.31496062992125984"/>
  <pageSetup scale="86" orientation="portrait" r:id="rId1"/>
  <headerFooter>
    <oddHeader>&amp;L&amp;G&amp;C&amp;"Arial,Negrita"&amp;14CONTROL PARA RESPALDO DE INFORMACIÓN DIGITAL &amp;"Arial,Normal"&amp;12
MAYO 2024&amp;R&amp;10&amp;K00+000F___-v___-__-P____-v01</oddHeader>
  </headerFooter>
  <colBreaks count="1" manualBreakCount="1">
    <brk id="9" min="1" max="103" man="1"/>
  </colBreaks>
  <drawing r:id="rId2"/>
  <legacyDrawingHF r:id="rId3"/>
  <tableParts count="1">
    <tablePart r:id="rId4"/>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4">
    <tabColor rgb="FF92D050"/>
  </sheetPr>
  <dimension ref="A1:I23"/>
  <sheetViews>
    <sheetView showGridLines="0" zoomScaleNormal="100" zoomScaleSheetLayoutView="100" workbookViewId="0">
      <selection activeCell="L5" sqref="L5"/>
    </sheetView>
  </sheetViews>
  <sheetFormatPr baseColWidth="10" defaultColWidth="11.5546875" defaultRowHeight="42.75" customHeight="1" x14ac:dyDescent="0.25"/>
  <cols>
    <col min="1" max="1" width="11.44140625" style="94"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'4-MAY'!A1:I1</f>
        <v>DIGITE EL NOMBRE DE LA UNIDAD ADMINISTRATIVA</v>
      </c>
      <c r="B1" s="183"/>
      <c r="C1" s="183"/>
      <c r="D1" s="183"/>
      <c r="E1" s="183"/>
      <c r="F1" s="183"/>
      <c r="G1" s="183"/>
      <c r="H1" s="183"/>
      <c r="I1" s="183"/>
    </row>
    <row r="2" spans="1:9" s="71" customFormat="1" ht="53.25" customHeight="1" x14ac:dyDescent="0.2">
      <c r="A2" s="67" t="s">
        <v>15</v>
      </c>
      <c r="B2" s="67" t="s">
        <v>3</v>
      </c>
      <c r="C2" s="67" t="s">
        <v>0</v>
      </c>
      <c r="D2" s="67" t="s">
        <v>1</v>
      </c>
      <c r="E2" s="67" t="s">
        <v>2</v>
      </c>
      <c r="F2" s="68"/>
      <c r="G2" s="69"/>
      <c r="H2" s="69"/>
      <c r="I2" s="70"/>
    </row>
    <row r="3" spans="1:9" s="95" customFormat="1" ht="48.95" customHeight="1" x14ac:dyDescent="0.2">
      <c r="A3" s="72" t="s">
        <v>59</v>
      </c>
      <c r="B3" s="73">
        <v>45814</v>
      </c>
      <c r="C3" s="74">
        <v>0</v>
      </c>
      <c r="D3" s="75">
        <v>0</v>
      </c>
      <c r="E3" s="75">
        <v>0</v>
      </c>
      <c r="F3" s="184" t="s">
        <v>42</v>
      </c>
      <c r="G3" s="185"/>
      <c r="H3" s="185"/>
      <c r="I3" s="186"/>
    </row>
    <row r="4" spans="1:9" s="71" customFormat="1" ht="48.95" customHeight="1" x14ac:dyDescent="0.2">
      <c r="A4" s="76" t="s">
        <v>60</v>
      </c>
      <c r="B4" s="77"/>
      <c r="C4" s="78"/>
      <c r="D4" s="79"/>
      <c r="E4" s="79"/>
      <c r="F4" s="187"/>
      <c r="G4" s="185"/>
      <c r="H4" s="185"/>
      <c r="I4" s="186"/>
    </row>
    <row r="5" spans="1:9" s="71" customFormat="1" ht="48.95" customHeight="1" x14ac:dyDescent="0.2">
      <c r="A5" s="76" t="s">
        <v>61</v>
      </c>
      <c r="B5" s="77"/>
      <c r="C5" s="78"/>
      <c r="D5" s="79"/>
      <c r="E5" s="79"/>
      <c r="F5" s="187"/>
      <c r="G5" s="185"/>
      <c r="H5" s="185"/>
      <c r="I5" s="186"/>
    </row>
    <row r="6" spans="1:9" s="71" customFormat="1" ht="48.95" customHeight="1" x14ac:dyDescent="0.2">
      <c r="A6" s="76" t="s">
        <v>62</v>
      </c>
      <c r="B6" s="77"/>
      <c r="C6" s="78"/>
      <c r="D6" s="79"/>
      <c r="E6" s="79"/>
      <c r="F6" s="80"/>
      <c r="G6" s="81"/>
      <c r="H6" s="81"/>
      <c r="I6" s="82"/>
    </row>
    <row r="7" spans="1:9" s="71" customFormat="1" ht="48.95" customHeight="1" x14ac:dyDescent="0.2">
      <c r="A7" s="76"/>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B3</f>
        <v>45814</v>
      </c>
      <c r="I15" s="201"/>
    </row>
    <row r="16" spans="1:9" s="71" customFormat="1" ht="33.75" customHeight="1" x14ac:dyDescent="0.2">
      <c r="A16" s="78"/>
      <c r="B16" s="86"/>
      <c r="C16" s="78"/>
      <c r="D16" s="79"/>
      <c r="E16" s="215" t="s">
        <v>45</v>
      </c>
      <c r="F16" s="215"/>
      <c r="G16" s="215"/>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45814</v>
      </c>
      <c r="I18" s="201"/>
    </row>
    <row r="19" spans="1:9" s="71" customFormat="1" ht="33.75" customHeight="1" x14ac:dyDescent="0.2">
      <c r="A19" s="78"/>
      <c r="B19" s="86"/>
      <c r="C19" s="78"/>
      <c r="D19" s="79"/>
      <c r="E19" s="215" t="s">
        <v>43</v>
      </c>
      <c r="F19" s="215"/>
      <c r="G19" s="215"/>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45814</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055118110236221" bottom="0.74803149606299213" header="0.31496062992125984" footer="0.31496062992125984"/>
  <pageSetup scale="86" orientation="portrait" r:id="rId1"/>
  <headerFooter>
    <oddHeader>&amp;L&amp;G&amp;C&amp;"Arial,Negrita"&amp;14CONTROL PARA RESPALDO DE INFORMACIÓN DIGITAL &amp;"Arial,Normal"&amp;12
JUNIO 2024&amp;R&amp;10&amp;K00+000F___-v___-__-P____-v01</oddHeader>
  </headerFooter>
  <colBreaks count="1" manualBreakCount="1">
    <brk id="9" min="1" max="103" man="1"/>
  </colBreaks>
  <drawing r:id="rId2"/>
  <legacyDrawingHF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theme="3"/>
  </sheetPr>
  <dimension ref="A2:P38"/>
  <sheetViews>
    <sheetView showGridLines="0" zoomScaleNormal="100" zoomScaleSheetLayoutView="90" zoomScalePageLayoutView="90" workbookViewId="0">
      <selection activeCell="N30" sqref="N30"/>
    </sheetView>
  </sheetViews>
  <sheetFormatPr baseColWidth="10" defaultColWidth="11.5546875" defaultRowHeight="14.25" x14ac:dyDescent="0.2"/>
  <cols>
    <col min="1" max="1" width="3.6640625" style="46" bestFit="1" customWidth="1"/>
    <col min="2" max="2" width="15.77734375" style="46" customWidth="1"/>
    <col min="3" max="3" width="14" style="46" bestFit="1" customWidth="1"/>
    <col min="4" max="4" width="3.5546875" style="46" customWidth="1"/>
    <col min="5" max="16" width="11.88671875" style="46" bestFit="1" customWidth="1"/>
    <col min="17" max="18" width="11.5546875" style="46"/>
    <col min="19" max="19" width="10.88671875" style="46" customWidth="1"/>
    <col min="20" max="16384" width="11.5546875" style="46"/>
  </cols>
  <sheetData>
    <row r="2" spans="1:16" ht="16.899999999999999" customHeight="1" x14ac:dyDescent="0.2">
      <c r="A2" s="172" t="s">
        <v>55</v>
      </c>
      <c r="B2" s="172"/>
      <c r="C2" s="172"/>
      <c r="D2" s="172"/>
      <c r="E2" s="172"/>
      <c r="F2" s="172"/>
      <c r="G2" s="172"/>
      <c r="H2" s="172"/>
      <c r="I2" s="172"/>
      <c r="J2" s="172"/>
      <c r="K2" s="172"/>
      <c r="L2" s="172"/>
      <c r="M2" s="172"/>
      <c r="N2" s="172"/>
      <c r="O2" s="172"/>
      <c r="P2" s="172"/>
    </row>
    <row r="3" spans="1:16" ht="16.899999999999999" customHeight="1" x14ac:dyDescent="0.2">
      <c r="A3" s="173" t="s">
        <v>53</v>
      </c>
      <c r="B3" s="173"/>
      <c r="C3" s="173"/>
      <c r="D3" s="173"/>
      <c r="E3" s="173"/>
      <c r="F3" s="173"/>
      <c r="G3" s="173"/>
      <c r="H3" s="173"/>
      <c r="I3" s="173"/>
      <c r="J3" s="173"/>
      <c r="K3" s="173"/>
      <c r="L3" s="173"/>
      <c r="M3" s="173"/>
      <c r="N3" s="173"/>
      <c r="O3" s="173"/>
      <c r="P3" s="173"/>
    </row>
    <row r="4" spans="1:16" ht="51" customHeight="1" x14ac:dyDescent="0.2">
      <c r="A4" s="103"/>
      <c r="B4" s="103"/>
      <c r="C4" s="178" t="s">
        <v>51</v>
      </c>
      <c r="D4" s="178"/>
      <c r="E4" s="178"/>
      <c r="F4" s="178"/>
      <c r="G4" s="178"/>
      <c r="H4" s="178"/>
      <c r="I4" s="178"/>
      <c r="J4" s="178"/>
      <c r="K4" s="178"/>
      <c r="L4" s="178"/>
      <c r="M4" s="178"/>
      <c r="N4" s="178"/>
      <c r="O4" s="178"/>
      <c r="P4" s="178"/>
    </row>
    <row r="5" spans="1:16" ht="17.45" customHeight="1" thickBot="1" x14ac:dyDescent="0.25">
      <c r="A5" s="101"/>
      <c r="B5" s="101"/>
      <c r="C5" s="101"/>
      <c r="D5" s="101"/>
      <c r="E5" s="101"/>
      <c r="F5" s="101"/>
      <c r="G5" s="101"/>
      <c r="H5" s="101"/>
      <c r="I5" s="101"/>
      <c r="J5" s="101"/>
      <c r="K5" s="101"/>
      <c r="L5" s="101"/>
      <c r="M5" s="101"/>
      <c r="N5" s="101"/>
      <c r="O5" s="101"/>
      <c r="P5" s="101"/>
    </row>
    <row r="6" spans="1:16" ht="19.5" thickBot="1" x14ac:dyDescent="0.45">
      <c r="A6" s="179" t="s">
        <v>52</v>
      </c>
      <c r="B6" s="180"/>
      <c r="C6" s="180"/>
      <c r="D6" s="59"/>
      <c r="E6" s="60" t="s">
        <v>24</v>
      </c>
      <c r="F6" s="61" t="s">
        <v>25</v>
      </c>
      <c r="G6" s="61" t="s">
        <v>26</v>
      </c>
      <c r="H6" s="61" t="s">
        <v>27</v>
      </c>
      <c r="I6" s="61" t="s">
        <v>28</v>
      </c>
      <c r="J6" s="61" t="s">
        <v>29</v>
      </c>
      <c r="K6" s="61" t="s">
        <v>30</v>
      </c>
      <c r="L6" s="61" t="s">
        <v>31</v>
      </c>
      <c r="M6" s="61" t="s">
        <v>32</v>
      </c>
      <c r="N6" s="61" t="s">
        <v>33</v>
      </c>
      <c r="O6" s="61" t="s">
        <v>34</v>
      </c>
      <c r="P6" s="61" t="s">
        <v>35</v>
      </c>
    </row>
    <row r="7" spans="1:16" ht="18.75" thickBot="1" x14ac:dyDescent="0.3">
      <c r="E7" s="181"/>
      <c r="F7" s="182"/>
      <c r="G7" s="182"/>
      <c r="H7" s="182"/>
      <c r="I7" s="182"/>
      <c r="J7" s="182"/>
      <c r="K7" s="182"/>
      <c r="L7" s="182"/>
      <c r="M7" s="182"/>
      <c r="N7" s="182"/>
      <c r="O7" s="182"/>
      <c r="P7" s="182"/>
    </row>
    <row r="8" spans="1:16" ht="18.75" customHeight="1" thickBot="1" x14ac:dyDescent="0.25">
      <c r="A8" s="65">
        <v>1</v>
      </c>
      <c r="B8" s="174" t="s">
        <v>47</v>
      </c>
      <c r="C8" s="175"/>
      <c r="D8" s="47">
        <v>1</v>
      </c>
      <c r="E8" s="106">
        <f>'2-ENE'!B3</f>
        <v>45660</v>
      </c>
      <c r="F8" s="106">
        <f>'1-FEB'!B3</f>
        <v>45695</v>
      </c>
      <c r="G8" s="106">
        <f>'1-MAR'!B3</f>
        <v>45723</v>
      </c>
      <c r="H8" s="106">
        <f>'1-ABR'!B3</f>
        <v>45751</v>
      </c>
      <c r="I8" s="107">
        <f>'1-MAY'!B3</f>
        <v>45779</v>
      </c>
      <c r="J8" s="106">
        <f>'1-JUN'!B3</f>
        <v>45814</v>
      </c>
      <c r="K8" s="106">
        <f>'1-JUL'!B3</f>
        <v>45842</v>
      </c>
      <c r="L8" s="106">
        <f>'1-AGO'!B3</f>
        <v>45870</v>
      </c>
      <c r="M8" s="106">
        <f>'1-SEP'!B3</f>
        <v>45905</v>
      </c>
      <c r="N8" s="106">
        <f>'1-OCT'!B3</f>
        <v>45933</v>
      </c>
      <c r="O8" s="106">
        <f>'1-NOV'!B3</f>
        <v>45968</v>
      </c>
      <c r="P8" s="106">
        <f>'1-DIC'!B3</f>
        <v>45996</v>
      </c>
    </row>
    <row r="9" spans="1:16" ht="18.75" customHeight="1" x14ac:dyDescent="0.2">
      <c r="A9" s="48"/>
      <c r="B9" s="42" t="s">
        <v>38</v>
      </c>
      <c r="C9" s="42" t="s">
        <v>50</v>
      </c>
      <c r="D9" s="49">
        <v>2</v>
      </c>
      <c r="E9" s="106">
        <f>'2-ENE'!B4</f>
        <v>45667</v>
      </c>
      <c r="F9" s="106">
        <f>'2-FEB'!B4</f>
        <v>45702</v>
      </c>
      <c r="G9" s="106">
        <f>'2-MAR'!B4</f>
        <v>45730</v>
      </c>
      <c r="H9" s="106">
        <f>'2-ABR'!B4</f>
        <v>45758</v>
      </c>
      <c r="I9" s="106">
        <f>'2-MAY'!B4</f>
        <v>45786</v>
      </c>
      <c r="J9" s="106">
        <f>'2-JUN'!B4</f>
        <v>45821</v>
      </c>
      <c r="K9" s="106">
        <f>'2-JUL'!B4</f>
        <v>45849</v>
      </c>
      <c r="L9" s="106">
        <f>'2-AGO'!B4</f>
        <v>45877</v>
      </c>
      <c r="M9" s="106">
        <f>'2-SEP'!B4</f>
        <v>45912</v>
      </c>
      <c r="N9" s="106">
        <f>'2-OCT'!B4</f>
        <v>45940</v>
      </c>
      <c r="O9" s="106">
        <f>'2-NOV'!B4</f>
        <v>45975</v>
      </c>
      <c r="P9" s="106">
        <f>'2-DIC'!B4</f>
        <v>46003</v>
      </c>
    </row>
    <row r="10" spans="1:16" ht="18.75" customHeight="1" x14ac:dyDescent="0.2">
      <c r="A10" s="48"/>
      <c r="B10" s="154">
        <f>COUNTA(E8:P12)</f>
        <v>51</v>
      </c>
      <c r="C10" s="176">
        <f>COUNTIF(E14:P18,"&gt;0")/B10</f>
        <v>0</v>
      </c>
      <c r="D10" s="50">
        <v>3</v>
      </c>
      <c r="E10" s="106">
        <f>'3-ENE'!B5</f>
        <v>45674</v>
      </c>
      <c r="F10" s="106">
        <f>'3-FEB'!B5</f>
        <v>45709</v>
      </c>
      <c r="G10" s="106">
        <f>'3-MAR'!B5</f>
        <v>45737</v>
      </c>
      <c r="H10" s="145">
        <f>'3-ABR'!B5</f>
        <v>45765</v>
      </c>
      <c r="I10" s="106">
        <f>'3-MAY'!B5</f>
        <v>45793</v>
      </c>
      <c r="J10" s="106">
        <f>'3-JUN'!B5</f>
        <v>45828</v>
      </c>
      <c r="K10" s="106">
        <f>'3-JUL'!B5</f>
        <v>45856</v>
      </c>
      <c r="L10" s="106">
        <f>'3-AGO'!B5</f>
        <v>45883</v>
      </c>
      <c r="M10" s="106">
        <f>'3-SEP'!B5</f>
        <v>45919</v>
      </c>
      <c r="N10" s="106">
        <f>'3-OCT'!B5</f>
        <v>45947</v>
      </c>
      <c r="O10" s="106">
        <f>'3-NOV'!B5</f>
        <v>45982</v>
      </c>
      <c r="P10" s="106">
        <f>'3-DIC'!B5</f>
        <v>46010</v>
      </c>
    </row>
    <row r="11" spans="1:16" ht="18.75" customHeight="1" x14ac:dyDescent="0.2">
      <c r="A11" s="48"/>
      <c r="B11" s="154"/>
      <c r="C11" s="176"/>
      <c r="D11" s="50">
        <v>4</v>
      </c>
      <c r="E11" s="106">
        <f>'4-ENE'!B6</f>
        <v>45681</v>
      </c>
      <c r="F11" s="106">
        <f>'4-FEB'!B6</f>
        <v>45716</v>
      </c>
      <c r="G11" s="106">
        <f>'4-MAR'!B6</f>
        <v>45744</v>
      </c>
      <c r="H11" s="106">
        <f>'4-ABR'!B6</f>
        <v>45772</v>
      </c>
      <c r="I11" s="106">
        <f>'4-MAY'!B6</f>
        <v>45800</v>
      </c>
      <c r="J11" s="106">
        <f>'4-JUN'!B6</f>
        <v>45835</v>
      </c>
      <c r="K11" s="106">
        <f>'4-JUL'!B6</f>
        <v>45863</v>
      </c>
      <c r="L11" s="106">
        <f>'4-AGO'!B6</f>
        <v>45891</v>
      </c>
      <c r="M11" s="106">
        <f>'4-SEP'!B6</f>
        <v>45926</v>
      </c>
      <c r="N11" s="106">
        <f>'4-OCT'!B6</f>
        <v>45954</v>
      </c>
      <c r="O11" s="106">
        <f>'4-NOV'!B6</f>
        <v>45989</v>
      </c>
      <c r="P11" s="106"/>
    </row>
    <row r="12" spans="1:16" ht="19.5" customHeight="1" x14ac:dyDescent="0.2">
      <c r="A12" s="48"/>
      <c r="B12" s="155"/>
      <c r="C12" s="177"/>
      <c r="D12" s="50">
        <v>5</v>
      </c>
      <c r="E12" s="106">
        <f>'5-ENE'!B7</f>
        <v>45688</v>
      </c>
      <c r="F12" s="43"/>
      <c r="G12" s="43"/>
      <c r="H12" s="43"/>
      <c r="I12" s="106">
        <f>'5-MAY'!B7</f>
        <v>45807</v>
      </c>
      <c r="J12" s="43"/>
      <c r="K12" s="43"/>
      <c r="L12" s="106">
        <f>'5-AGO'!B7</f>
        <v>45898</v>
      </c>
      <c r="M12" s="108"/>
      <c r="N12" s="106">
        <f>'5-OCT'!B7</f>
        <v>45961</v>
      </c>
      <c r="O12" s="43"/>
      <c r="P12" s="104"/>
    </row>
    <row r="13" spans="1:16" s="53" customFormat="1" ht="18.75" thickBot="1" x14ac:dyDescent="0.25">
      <c r="A13" s="51"/>
      <c r="B13" s="51"/>
      <c r="C13" s="52"/>
      <c r="D13" s="52"/>
      <c r="E13" s="24"/>
      <c r="F13" s="25"/>
      <c r="G13" s="25"/>
      <c r="H13" s="25"/>
      <c r="I13" s="25"/>
      <c r="J13" s="25"/>
      <c r="K13" s="25"/>
      <c r="L13" s="25"/>
      <c r="M13" s="25"/>
      <c r="N13" s="25"/>
      <c r="O13" s="25"/>
      <c r="P13" s="25"/>
    </row>
    <row r="14" spans="1:16" ht="20.25" thickBot="1" x14ac:dyDescent="0.25">
      <c r="A14" s="65">
        <f>A8+1</f>
        <v>2</v>
      </c>
      <c r="B14" s="174" t="s">
        <v>0</v>
      </c>
      <c r="C14" s="175"/>
      <c r="D14" s="47">
        <v>1</v>
      </c>
      <c r="E14" s="44">
        <f>'4-ENE'!C3</f>
        <v>0</v>
      </c>
      <c r="F14" s="23">
        <f>'4-FEB'!C3</f>
        <v>0</v>
      </c>
      <c r="G14" s="23">
        <f>'4-MAR'!C3</f>
        <v>0</v>
      </c>
      <c r="H14" s="126">
        <f>'4-ABR'!C3</f>
        <v>0</v>
      </c>
      <c r="I14" s="23">
        <f>'1-MAY'!C3</f>
        <v>0</v>
      </c>
      <c r="J14" s="44">
        <f>'1-JUN'!C3</f>
        <v>0</v>
      </c>
      <c r="K14" s="23">
        <f>'4-JUL'!C3</f>
        <v>0</v>
      </c>
      <c r="L14" s="23">
        <f>'4-AGO'!C3</f>
        <v>0</v>
      </c>
      <c r="M14" s="23">
        <f>'4-SEP'!C3</f>
        <v>0</v>
      </c>
      <c r="N14" s="23">
        <f>'4-OCT'!C3</f>
        <v>0</v>
      </c>
      <c r="O14" s="23">
        <f>'4-NOV'!C3</f>
        <v>0</v>
      </c>
      <c r="P14" s="23">
        <f>'3-DIC'!C3</f>
        <v>0</v>
      </c>
    </row>
    <row r="15" spans="1:16" ht="18" x14ac:dyDescent="0.2">
      <c r="A15" s="51"/>
      <c r="B15" s="54" t="s">
        <v>48</v>
      </c>
      <c r="C15" s="55" t="s">
        <v>49</v>
      </c>
      <c r="D15" s="49">
        <v>2</v>
      </c>
      <c r="E15" s="23">
        <f>'4-ENE'!C4</f>
        <v>0</v>
      </c>
      <c r="F15" s="23">
        <f>'4-FEB'!C4</f>
        <v>0</v>
      </c>
      <c r="G15" s="23">
        <f>'4-MAR'!C4</f>
        <v>0</v>
      </c>
      <c r="H15" s="126">
        <f>'4-ABR'!C4</f>
        <v>0</v>
      </c>
      <c r="I15" s="23">
        <f>'2-MAY'!C4</f>
        <v>0</v>
      </c>
      <c r="J15" s="44">
        <f>'2-JUN'!C4</f>
        <v>0</v>
      </c>
      <c r="K15" s="23">
        <f>'4-JUL'!C4</f>
        <v>0</v>
      </c>
      <c r="L15" s="23">
        <f>'4-AGO'!C4</f>
        <v>0</v>
      </c>
      <c r="M15" s="23">
        <f>'4-SEP'!C4</f>
        <v>0</v>
      </c>
      <c r="N15" s="23">
        <f>'4-OCT'!C4</f>
        <v>0</v>
      </c>
      <c r="O15" s="23">
        <f>'4-NOV'!C4</f>
        <v>0</v>
      </c>
      <c r="P15" s="23">
        <f>'3-DIC'!C4</f>
        <v>0</v>
      </c>
    </row>
    <row r="16" spans="1:16" ht="18" x14ac:dyDescent="0.2">
      <c r="A16" s="51"/>
      <c r="B16" s="154">
        <f>E14</f>
        <v>0</v>
      </c>
      <c r="C16" s="160">
        <f>P18</f>
        <v>0</v>
      </c>
      <c r="D16" s="50">
        <v>3</v>
      </c>
      <c r="E16" s="23">
        <f>'4-ENE'!C5</f>
        <v>0</v>
      </c>
      <c r="F16" s="23">
        <f>'4-FEB'!C5</f>
        <v>0</v>
      </c>
      <c r="G16" s="23">
        <f>'4-MAR'!C5</f>
        <v>0</v>
      </c>
      <c r="H16" s="146">
        <f>'4-ABR'!C5</f>
        <v>0</v>
      </c>
      <c r="I16" s="23">
        <f>'3-MAY'!C5</f>
        <v>0</v>
      </c>
      <c r="J16" s="44">
        <f>'3-JUN'!C5</f>
        <v>0</v>
      </c>
      <c r="K16" s="23">
        <f>'4-JUL'!C5</f>
        <v>0</v>
      </c>
      <c r="L16" s="23">
        <f>'4-AGO'!C5</f>
        <v>0</v>
      </c>
      <c r="M16" s="23">
        <f>'4-SEP'!C5</f>
        <v>0</v>
      </c>
      <c r="N16" s="23">
        <f>'4-OCT'!C5</f>
        <v>0</v>
      </c>
      <c r="O16" s="23">
        <f>'4-NOV'!C5</f>
        <v>0</v>
      </c>
      <c r="P16" s="23">
        <f>'3-DIC'!C5</f>
        <v>0</v>
      </c>
    </row>
    <row r="17" spans="1:16" ht="18" x14ac:dyDescent="0.2">
      <c r="A17" s="51"/>
      <c r="B17" s="154"/>
      <c r="C17" s="160"/>
      <c r="D17" s="50">
        <v>4</v>
      </c>
      <c r="E17" s="23">
        <f>'4-ENE'!C6</f>
        <v>0</v>
      </c>
      <c r="F17" s="23">
        <f>'4-FEB'!C6</f>
        <v>0</v>
      </c>
      <c r="G17" s="23">
        <f>'4-MAR'!C6</f>
        <v>0</v>
      </c>
      <c r="H17" s="126">
        <f>'4-ABR'!C6</f>
        <v>0</v>
      </c>
      <c r="I17" s="23">
        <f>'4-MAY'!C6</f>
        <v>0</v>
      </c>
      <c r="J17" s="44">
        <f>'4-JUN'!C6</f>
        <v>0</v>
      </c>
      <c r="K17" s="23">
        <f>'4-JUL'!C6</f>
        <v>0</v>
      </c>
      <c r="L17" s="23">
        <f>'4-AGO'!C6</f>
        <v>0</v>
      </c>
      <c r="M17" s="23">
        <f>'4-SEP'!C6</f>
        <v>0</v>
      </c>
      <c r="N17" s="23">
        <f>'4-OCT'!C6</f>
        <v>0</v>
      </c>
      <c r="O17" s="23">
        <f>'4-NOV'!C6</f>
        <v>0</v>
      </c>
      <c r="P17" s="23"/>
    </row>
    <row r="18" spans="1:16" ht="18" x14ac:dyDescent="0.2">
      <c r="A18" s="51"/>
      <c r="B18" s="155"/>
      <c r="C18" s="161"/>
      <c r="D18" s="50">
        <v>5</v>
      </c>
      <c r="E18" s="23">
        <f>'5-ENE'!C7</f>
        <v>0</v>
      </c>
      <c r="F18" s="43"/>
      <c r="G18" s="43"/>
      <c r="H18" s="28"/>
      <c r="I18" s="23">
        <f>'5-MAY'!C7</f>
        <v>0</v>
      </c>
      <c r="J18" s="28"/>
      <c r="K18" s="104"/>
      <c r="L18" s="23">
        <f>'5-AGO'!C7</f>
        <v>0</v>
      </c>
      <c r="M18" s="104"/>
      <c r="N18" s="23">
        <f>'5-OCT'!C7</f>
        <v>0</v>
      </c>
      <c r="O18" s="43"/>
      <c r="P18" s="104"/>
    </row>
    <row r="19" spans="1:16" s="53" customFormat="1" ht="18.75" thickBot="1" x14ac:dyDescent="0.25">
      <c r="A19" s="51"/>
      <c r="B19" s="51"/>
      <c r="C19" s="52"/>
      <c r="D19" s="52"/>
      <c r="E19" s="24"/>
      <c r="F19" s="24"/>
      <c r="G19" s="24"/>
      <c r="H19" s="24"/>
      <c r="I19" s="24"/>
      <c r="J19" s="24"/>
      <c r="K19" s="24"/>
      <c r="L19" s="24"/>
      <c r="M19" s="24"/>
      <c r="N19" s="24"/>
      <c r="O19" s="24"/>
      <c r="P19" s="24"/>
    </row>
    <row r="20" spans="1:16" ht="20.25" thickBot="1" x14ac:dyDescent="0.25">
      <c r="A20" s="65">
        <f>A14+1</f>
        <v>3</v>
      </c>
      <c r="B20" s="174" t="s">
        <v>1</v>
      </c>
      <c r="C20" s="175"/>
      <c r="D20" s="47">
        <v>1</v>
      </c>
      <c r="E20" s="45">
        <f>'4-ENE'!D3</f>
        <v>0</v>
      </c>
      <c r="F20" s="26">
        <f>'4-FEB'!D3</f>
        <v>0</v>
      </c>
      <c r="G20" s="26">
        <f>'4-MAR'!D3</f>
        <v>0</v>
      </c>
      <c r="H20" s="127">
        <f>'4-ABR'!D3</f>
        <v>0</v>
      </c>
      <c r="I20" s="26">
        <f>'1-MAY'!D3</f>
        <v>0</v>
      </c>
      <c r="J20" s="26">
        <f>'1-JUN'!D3</f>
        <v>0</v>
      </c>
      <c r="K20" s="26">
        <f>'4-JUL'!D3</f>
        <v>0</v>
      </c>
      <c r="L20" s="26">
        <f>'4-AGO'!D3</f>
        <v>0</v>
      </c>
      <c r="M20" s="26">
        <f>'4-SEP'!D3</f>
        <v>0</v>
      </c>
      <c r="N20" s="26">
        <f>'4-OCT'!D3</f>
        <v>0</v>
      </c>
      <c r="O20" s="30">
        <f>'4-NOV'!D3</f>
        <v>0</v>
      </c>
      <c r="P20" s="26">
        <f>'3-DIC'!D3</f>
        <v>0</v>
      </c>
    </row>
    <row r="21" spans="1:16" ht="18" x14ac:dyDescent="0.2">
      <c r="A21" s="51"/>
      <c r="B21" s="54" t="s">
        <v>48</v>
      </c>
      <c r="C21" s="55" t="s">
        <v>49</v>
      </c>
      <c r="D21" s="49">
        <v>2</v>
      </c>
      <c r="E21" s="26">
        <f>'4-ENE'!D4</f>
        <v>0</v>
      </c>
      <c r="F21" s="26">
        <f>'4-FEB'!D4</f>
        <v>0</v>
      </c>
      <c r="G21" s="26">
        <f>'4-MAR'!D4</f>
        <v>0</v>
      </c>
      <c r="H21" s="26">
        <f>'4-ABR'!D4</f>
        <v>0</v>
      </c>
      <c r="I21" s="26">
        <f>'2-MAY'!D4</f>
        <v>0</v>
      </c>
      <c r="J21" s="26">
        <f>'2-JUN'!D4</f>
        <v>0</v>
      </c>
      <c r="K21" s="26">
        <f>'4-JUL'!D4</f>
        <v>0</v>
      </c>
      <c r="L21" s="26">
        <f>'4-AGO'!D4</f>
        <v>0</v>
      </c>
      <c r="M21" s="26">
        <f>'4-SEP'!D4</f>
        <v>0</v>
      </c>
      <c r="N21" s="26">
        <f>'4-OCT'!D4</f>
        <v>0</v>
      </c>
      <c r="O21" s="30">
        <f>'4-NOV'!D4</f>
        <v>0</v>
      </c>
      <c r="P21" s="26">
        <f>'3-DIC'!D4</f>
        <v>0</v>
      </c>
    </row>
    <row r="22" spans="1:16" ht="18" x14ac:dyDescent="0.2">
      <c r="A22" s="51"/>
      <c r="B22" s="153">
        <f>E20</f>
        <v>0</v>
      </c>
      <c r="C22" s="160">
        <f>P24</f>
        <v>0</v>
      </c>
      <c r="D22" s="50">
        <v>3</v>
      </c>
      <c r="E22" s="26">
        <f>'4-ENE'!D5</f>
        <v>0</v>
      </c>
      <c r="F22" s="26">
        <f>'4-FEB'!D5</f>
        <v>0</v>
      </c>
      <c r="G22" s="26">
        <f>'4-MAR'!D5</f>
        <v>0</v>
      </c>
      <c r="H22" s="147">
        <f>'4-ABR'!D5</f>
        <v>0</v>
      </c>
      <c r="I22" s="26">
        <f>'3-MAY'!D5</f>
        <v>0</v>
      </c>
      <c r="J22" s="26">
        <f>'3-JUN'!D5</f>
        <v>0</v>
      </c>
      <c r="K22" s="26">
        <f>'4-JUL'!D5</f>
        <v>0</v>
      </c>
      <c r="L22" s="26">
        <f>'4-AGO'!D5</f>
        <v>0</v>
      </c>
      <c r="M22" s="26">
        <f>'4-SEP'!D5</f>
        <v>0</v>
      </c>
      <c r="N22" s="26">
        <f>'4-OCT'!D5</f>
        <v>0</v>
      </c>
      <c r="O22" s="30">
        <f>'4-NOV'!D5</f>
        <v>0</v>
      </c>
      <c r="P22" s="26">
        <f>'3-DIC'!D5</f>
        <v>0</v>
      </c>
    </row>
    <row r="23" spans="1:16" ht="18" x14ac:dyDescent="0.2">
      <c r="A23" s="51"/>
      <c r="B23" s="154"/>
      <c r="C23" s="160"/>
      <c r="D23" s="50">
        <v>4</v>
      </c>
      <c r="E23" s="26">
        <f>'4-ENE'!D6</f>
        <v>0</v>
      </c>
      <c r="F23" s="26">
        <f>'4-FEB'!D6</f>
        <v>0</v>
      </c>
      <c r="G23" s="26">
        <f>'4-MAR'!D6</f>
        <v>0</v>
      </c>
      <c r="H23" s="26">
        <f>'4-ABR'!E6</f>
        <v>0</v>
      </c>
      <c r="I23" s="26">
        <f>'4-MAY'!D6</f>
        <v>0</v>
      </c>
      <c r="J23" s="26">
        <f>'4-JUN'!D6</f>
        <v>0</v>
      </c>
      <c r="K23" s="26">
        <f>'4-JUL'!D6</f>
        <v>0</v>
      </c>
      <c r="L23" s="26">
        <f>'4-AGO'!D6</f>
        <v>0</v>
      </c>
      <c r="M23" s="26">
        <f>'4-SEP'!D6</f>
        <v>0</v>
      </c>
      <c r="N23" s="26">
        <f>'4-OCT'!D6</f>
        <v>0</v>
      </c>
      <c r="O23" s="30">
        <f>'4-NOV'!D6</f>
        <v>0</v>
      </c>
      <c r="P23" s="26"/>
    </row>
    <row r="24" spans="1:16" ht="18" x14ac:dyDescent="0.2">
      <c r="A24" s="51"/>
      <c r="B24" s="155"/>
      <c r="C24" s="161"/>
      <c r="D24" s="50">
        <v>5</v>
      </c>
      <c r="E24" s="26">
        <f>'5-ENE'!D7</f>
        <v>0</v>
      </c>
      <c r="F24" s="43"/>
      <c r="G24" s="43"/>
      <c r="H24" s="28"/>
      <c r="I24" s="26">
        <f>'5-MAY'!D7</f>
        <v>0</v>
      </c>
      <c r="J24" s="28"/>
      <c r="K24" s="28"/>
      <c r="L24" s="26">
        <f>'5-AGO'!D7</f>
        <v>0</v>
      </c>
      <c r="M24" s="105"/>
      <c r="N24" s="26">
        <f>'5-OCT'!D7</f>
        <v>0</v>
      </c>
      <c r="O24" s="43"/>
      <c r="P24" s="104"/>
    </row>
    <row r="25" spans="1:16" s="53" customFormat="1" ht="18.75" thickBot="1" x14ac:dyDescent="0.25">
      <c r="A25" s="51"/>
      <c r="B25" s="51"/>
      <c r="C25" s="52"/>
      <c r="D25" s="52"/>
      <c r="E25" s="24"/>
      <c r="F25" s="24"/>
      <c r="G25" s="24"/>
      <c r="H25" s="24"/>
      <c r="I25" s="24"/>
      <c r="J25" s="24"/>
      <c r="K25" s="24"/>
      <c r="L25" s="24"/>
      <c r="M25" s="24"/>
      <c r="N25" s="24"/>
      <c r="O25" s="24"/>
      <c r="P25" s="24"/>
    </row>
    <row r="26" spans="1:16" ht="20.25" thickBot="1" x14ac:dyDescent="0.25">
      <c r="A26" s="65">
        <f>A20+1</f>
        <v>4</v>
      </c>
      <c r="B26" s="174" t="s">
        <v>2</v>
      </c>
      <c r="C26" s="175"/>
      <c r="D26" s="47">
        <v>1</v>
      </c>
      <c r="E26" s="45">
        <f>'4-ENE'!E3</f>
        <v>0</v>
      </c>
      <c r="F26" s="26">
        <f>'4-FEB'!E3</f>
        <v>0</v>
      </c>
      <c r="G26" s="26">
        <f>'4-MAR'!E3</f>
        <v>0</v>
      </c>
      <c r="H26" s="127">
        <f>'4-ABR'!E3</f>
        <v>0</v>
      </c>
      <c r="I26" s="26">
        <f>'1-MAY'!E3</f>
        <v>0</v>
      </c>
      <c r="J26" s="26">
        <f>'1-JUN'!E3</f>
        <v>0</v>
      </c>
      <c r="K26" s="26">
        <f>'4-JUL'!E3</f>
        <v>0</v>
      </c>
      <c r="L26" s="26">
        <f>'4-AGO'!E3</f>
        <v>0</v>
      </c>
      <c r="M26" s="26">
        <f>'4-SEP'!E3</f>
        <v>0</v>
      </c>
      <c r="N26" s="26">
        <f>'4-OCT'!E3</f>
        <v>0</v>
      </c>
      <c r="O26" s="26">
        <f>'4-NOV'!E3</f>
        <v>0</v>
      </c>
      <c r="P26" s="26">
        <f>'3-DIC'!E3</f>
        <v>0</v>
      </c>
    </row>
    <row r="27" spans="1:16" ht="18" x14ac:dyDescent="0.2">
      <c r="A27" s="56"/>
      <c r="B27" s="54" t="s">
        <v>48</v>
      </c>
      <c r="C27" s="55" t="s">
        <v>49</v>
      </c>
      <c r="D27" s="49">
        <v>2</v>
      </c>
      <c r="E27" s="26">
        <f>'4-ENE'!E4</f>
        <v>0</v>
      </c>
      <c r="F27" s="26">
        <f>'4-FEB'!E4</f>
        <v>0</v>
      </c>
      <c r="G27" s="26">
        <f>'4-MAR'!E4</f>
        <v>0</v>
      </c>
      <c r="H27" s="26">
        <f>'4-ABR'!E4</f>
        <v>0</v>
      </c>
      <c r="I27" s="26">
        <f>'2-MAY'!E4</f>
        <v>0</v>
      </c>
      <c r="J27" s="26">
        <f>'2-JUN'!E4</f>
        <v>0</v>
      </c>
      <c r="K27" s="26">
        <f>'4-JUL'!E4</f>
        <v>0</v>
      </c>
      <c r="L27" s="26">
        <f>'4-AGO'!E4</f>
        <v>0</v>
      </c>
      <c r="M27" s="26">
        <f>'4-SEP'!E4</f>
        <v>0</v>
      </c>
      <c r="N27" s="26">
        <f>'4-OCT'!E4</f>
        <v>0</v>
      </c>
      <c r="O27" s="26">
        <f>'4-NOV'!E4</f>
        <v>0</v>
      </c>
      <c r="P27" s="26">
        <f>'3-DIC'!E4</f>
        <v>0</v>
      </c>
    </row>
    <row r="28" spans="1:16" ht="18" x14ac:dyDescent="0.2">
      <c r="A28" s="56"/>
      <c r="B28" s="153">
        <f>E26</f>
        <v>0</v>
      </c>
      <c r="C28" s="160">
        <f>P30</f>
        <v>0</v>
      </c>
      <c r="D28" s="50">
        <v>3</v>
      </c>
      <c r="E28" s="26">
        <f>'4-ENE'!E5</f>
        <v>0</v>
      </c>
      <c r="F28" s="26">
        <f>'4-FEB'!E5</f>
        <v>0</v>
      </c>
      <c r="G28" s="26">
        <f>'4-MAR'!E5</f>
        <v>0</v>
      </c>
      <c r="H28" s="147">
        <f>'4-ABR'!E5</f>
        <v>0</v>
      </c>
      <c r="I28" s="26">
        <f>'3-MAY'!E5</f>
        <v>0</v>
      </c>
      <c r="J28" s="26">
        <f>'3-JUN'!E5</f>
        <v>0</v>
      </c>
      <c r="K28" s="26">
        <f>'4-JUL'!E5</f>
        <v>0</v>
      </c>
      <c r="L28" s="26">
        <f>'4-AGO'!E5</f>
        <v>0</v>
      </c>
      <c r="M28" s="26">
        <f>'4-SEP'!E5</f>
        <v>0</v>
      </c>
      <c r="N28" s="26">
        <f>'4-OCT'!E5</f>
        <v>0</v>
      </c>
      <c r="O28" s="26">
        <f>'4-NOV'!E5</f>
        <v>0</v>
      </c>
      <c r="P28" s="26">
        <f>'3-DIC'!E5</f>
        <v>0</v>
      </c>
    </row>
    <row r="29" spans="1:16" ht="18" x14ac:dyDescent="0.2">
      <c r="A29" s="56"/>
      <c r="B29" s="154"/>
      <c r="C29" s="160"/>
      <c r="D29" s="50">
        <v>4</v>
      </c>
      <c r="E29" s="26">
        <f>'4-ENE'!E6</f>
        <v>0</v>
      </c>
      <c r="F29" s="26">
        <f>'4-FEB'!E6</f>
        <v>0</v>
      </c>
      <c r="G29" s="26">
        <f>'4-MAR'!E6</f>
        <v>0</v>
      </c>
      <c r="H29" s="26">
        <f>'4-ABR'!E6</f>
        <v>0</v>
      </c>
      <c r="I29" s="26">
        <f>'4-MAY'!E6</f>
        <v>0</v>
      </c>
      <c r="J29" s="26">
        <f>'4-JUN'!E6</f>
        <v>0</v>
      </c>
      <c r="K29" s="26">
        <f>'4-JUL'!E6</f>
        <v>0</v>
      </c>
      <c r="L29" s="26">
        <f>'4-AGO'!E6</f>
        <v>0</v>
      </c>
      <c r="M29" s="26">
        <f>'4-SEP'!E6</f>
        <v>0</v>
      </c>
      <c r="N29" s="26">
        <f>'4-OCT'!E6</f>
        <v>0</v>
      </c>
      <c r="O29" s="26">
        <f>'4-NOV'!E6</f>
        <v>0</v>
      </c>
      <c r="P29" s="26"/>
    </row>
    <row r="30" spans="1:16" ht="18" x14ac:dyDescent="0.2">
      <c r="A30" s="56"/>
      <c r="B30" s="155"/>
      <c r="C30" s="161"/>
      <c r="D30" s="50">
        <v>5</v>
      </c>
      <c r="E30" s="26">
        <f>'5-ENE'!E7</f>
        <v>0</v>
      </c>
      <c r="F30" s="43"/>
      <c r="G30" s="43"/>
      <c r="H30" s="28"/>
      <c r="I30" s="26">
        <f>'5-MAY'!E7</f>
        <v>0</v>
      </c>
      <c r="J30" s="28"/>
      <c r="K30" s="28"/>
      <c r="L30" s="26">
        <f>'5-AGO'!E7</f>
        <v>0</v>
      </c>
      <c r="M30" s="105"/>
      <c r="N30" s="26">
        <f>'5-OCT'!E7</f>
        <v>0</v>
      </c>
      <c r="O30" s="43"/>
      <c r="P30" s="104"/>
    </row>
    <row r="31" spans="1:16" ht="15" x14ac:dyDescent="0.25">
      <c r="A31" s="53"/>
      <c r="B31" s="53"/>
      <c r="C31" s="53"/>
      <c r="D31" s="53"/>
      <c r="E31" s="57"/>
      <c r="F31" s="58"/>
      <c r="G31" s="58"/>
      <c r="H31" s="58"/>
      <c r="I31" s="58"/>
      <c r="J31" s="58"/>
      <c r="K31" s="58"/>
      <c r="L31" s="53"/>
      <c r="M31" s="53"/>
      <c r="N31" s="53"/>
      <c r="O31" s="53"/>
      <c r="P31" s="53"/>
    </row>
    <row r="32" spans="1:16" ht="33.75" customHeight="1" x14ac:dyDescent="0.2">
      <c r="B32" s="166"/>
      <c r="C32" s="167"/>
      <c r="E32" s="162" t="s">
        <v>36</v>
      </c>
      <c r="F32" s="162"/>
      <c r="G32" s="163" t="s">
        <v>105</v>
      </c>
      <c r="H32" s="164"/>
      <c r="I32" s="164"/>
      <c r="J32" s="164"/>
      <c r="K32" s="164"/>
      <c r="L32" s="123" t="s">
        <v>20</v>
      </c>
      <c r="M32" s="157"/>
      <c r="N32" s="157"/>
      <c r="O32" s="157"/>
      <c r="P32" s="157"/>
    </row>
    <row r="33" spans="2:16" ht="33.75" customHeight="1" x14ac:dyDescent="0.2">
      <c r="B33" s="168"/>
      <c r="C33" s="169"/>
      <c r="E33" s="162"/>
      <c r="F33" s="162"/>
      <c r="G33" s="164"/>
      <c r="H33" s="164"/>
      <c r="I33" s="164"/>
      <c r="J33" s="164"/>
      <c r="K33" s="164"/>
      <c r="L33" s="165"/>
      <c r="M33" s="158"/>
      <c r="N33" s="158"/>
      <c r="O33" s="158"/>
      <c r="P33" s="158"/>
    </row>
    <row r="34" spans="2:16" ht="33.75" customHeight="1" x14ac:dyDescent="0.2">
      <c r="B34" s="168"/>
      <c r="C34" s="169"/>
      <c r="E34" s="162"/>
      <c r="F34" s="162"/>
      <c r="G34" s="164"/>
      <c r="H34" s="164"/>
      <c r="I34" s="164"/>
      <c r="J34" s="164"/>
      <c r="K34" s="164"/>
      <c r="L34" s="165"/>
      <c r="M34" s="157"/>
      <c r="N34" s="157"/>
      <c r="O34" s="157"/>
      <c r="P34" s="157"/>
    </row>
    <row r="35" spans="2:16" ht="33.75" customHeight="1" x14ac:dyDescent="0.2">
      <c r="B35" s="168"/>
      <c r="C35" s="169"/>
      <c r="E35" s="122"/>
      <c r="F35" s="122"/>
      <c r="G35" s="158"/>
      <c r="H35" s="158"/>
      <c r="I35" s="158"/>
      <c r="J35" s="158"/>
      <c r="K35" s="158"/>
      <c r="L35" s="112"/>
      <c r="M35" s="158"/>
      <c r="N35" s="158"/>
      <c r="O35" s="158"/>
      <c r="P35" s="158"/>
    </row>
    <row r="36" spans="2:16" ht="33.75" customHeight="1" x14ac:dyDescent="0.2">
      <c r="B36" s="168"/>
      <c r="C36" s="169"/>
      <c r="E36" s="162" t="s">
        <v>37</v>
      </c>
      <c r="F36" s="162"/>
      <c r="G36" s="156"/>
      <c r="H36" s="156"/>
      <c r="I36" s="156"/>
      <c r="J36" s="156"/>
      <c r="K36" s="156"/>
      <c r="L36" s="156"/>
      <c r="M36" s="157"/>
      <c r="N36" s="157"/>
      <c r="O36" s="157"/>
      <c r="P36" s="157"/>
    </row>
    <row r="37" spans="2:16" ht="33.75" customHeight="1" x14ac:dyDescent="0.2">
      <c r="B37" s="170"/>
      <c r="C37" s="171"/>
      <c r="E37" s="162"/>
      <c r="F37" s="162"/>
      <c r="G37" s="156"/>
      <c r="H37" s="156"/>
      <c r="I37" s="156"/>
      <c r="J37" s="156"/>
      <c r="K37" s="156"/>
      <c r="L37" s="156"/>
      <c r="M37" s="113"/>
      <c r="N37" s="113"/>
      <c r="O37" s="113"/>
      <c r="P37" s="113"/>
    </row>
    <row r="38" spans="2:16" ht="33.75" customHeight="1" x14ac:dyDescent="0.2">
      <c r="B38" s="159" t="s">
        <v>54</v>
      </c>
      <c r="C38" s="159"/>
      <c r="E38" s="162"/>
      <c r="F38" s="162"/>
      <c r="G38" s="156"/>
      <c r="H38" s="156"/>
      <c r="I38" s="156"/>
      <c r="J38" s="156"/>
      <c r="K38" s="156"/>
      <c r="L38" s="156"/>
      <c r="M38" s="158"/>
      <c r="N38" s="158"/>
      <c r="O38" s="158"/>
      <c r="P38" s="158"/>
    </row>
  </sheetData>
  <mergeCells count="31">
    <mergeCell ref="A2:P2"/>
    <mergeCell ref="A3:P3"/>
    <mergeCell ref="M33:P33"/>
    <mergeCell ref="B8:C8"/>
    <mergeCell ref="B14:C14"/>
    <mergeCell ref="B10:B12"/>
    <mergeCell ref="C10:C12"/>
    <mergeCell ref="B20:C20"/>
    <mergeCell ref="B26:C26"/>
    <mergeCell ref="M32:P32"/>
    <mergeCell ref="C4:P4"/>
    <mergeCell ref="C16:C18"/>
    <mergeCell ref="A6:C6"/>
    <mergeCell ref="E7:P7"/>
    <mergeCell ref="C22:C24"/>
    <mergeCell ref="B16:B18"/>
    <mergeCell ref="B22:B24"/>
    <mergeCell ref="G36:L38"/>
    <mergeCell ref="M34:P34"/>
    <mergeCell ref="M35:P35"/>
    <mergeCell ref="B38:C38"/>
    <mergeCell ref="C28:C30"/>
    <mergeCell ref="B28:B30"/>
    <mergeCell ref="E36:F38"/>
    <mergeCell ref="M36:P36"/>
    <mergeCell ref="M38:P38"/>
    <mergeCell ref="G32:K34"/>
    <mergeCell ref="E32:F34"/>
    <mergeCell ref="L33:L34"/>
    <mergeCell ref="G35:K35"/>
    <mergeCell ref="B32:C37"/>
  </mergeCells>
  <printOptions horizontalCentered="1"/>
  <pageMargins left="0.23622047244094491" right="0.15748031496062992" top="0.38" bottom="0.23622047244094491" header="0.15748031496062992" footer="0.23622047244094491"/>
  <pageSetup scale="63" orientation="landscape" r:id="rId1"/>
  <headerFooter>
    <oddHeader xml:space="preserve">&amp;R&amp;16 </oddHeader>
  </headerFooter>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5">
    <tabColor rgb="FF92D050"/>
  </sheetPr>
  <dimension ref="A1:I23"/>
  <sheetViews>
    <sheetView showGridLines="0" zoomScaleNormal="100" zoomScaleSheetLayoutView="100" workbookViewId="0">
      <selection activeCell="K3" sqref="K3"/>
    </sheetView>
  </sheetViews>
  <sheetFormatPr baseColWidth="10" defaultColWidth="11.5546875" defaultRowHeight="42.75" customHeight="1" x14ac:dyDescent="0.25"/>
  <cols>
    <col min="1" max="1" width="10.77734375" style="94"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'1-JUN'!A1:I1</f>
        <v>DIGITE EL NOMBRE DE LA UNIDAD ADMINISTRATIVA</v>
      </c>
      <c r="B1" s="183"/>
      <c r="C1" s="183"/>
      <c r="D1" s="183"/>
      <c r="E1" s="183"/>
      <c r="F1" s="183"/>
      <c r="G1" s="183"/>
      <c r="H1" s="183"/>
      <c r="I1" s="183"/>
    </row>
    <row r="2" spans="1:9" s="71" customFormat="1" ht="53.25" customHeight="1" x14ac:dyDescent="0.2">
      <c r="A2" s="67" t="s">
        <v>15</v>
      </c>
      <c r="B2" s="67" t="s">
        <v>3</v>
      </c>
      <c r="C2" s="67" t="s">
        <v>0</v>
      </c>
      <c r="D2" s="67" t="s">
        <v>1</v>
      </c>
      <c r="E2" s="67" t="s">
        <v>2</v>
      </c>
      <c r="F2" s="68"/>
      <c r="G2" s="69"/>
      <c r="H2" s="69"/>
      <c r="I2" s="70"/>
    </row>
    <row r="3" spans="1:9" s="71" customFormat="1" ht="48.95" customHeight="1" x14ac:dyDescent="0.2">
      <c r="A3" s="76" t="s">
        <v>59</v>
      </c>
      <c r="B3" s="77">
        <f>Tabla132457891011121415161718192021222324[[#This Row],[FECHA]]</f>
        <v>45814</v>
      </c>
      <c r="C3" s="78">
        <f>Tabla132457891011121415161718192021222324[[#This Row],[GB]]</f>
        <v>0</v>
      </c>
      <c r="D3" s="79">
        <f>Tabla132457891011121415161718192021222324[[#This Row],[ARCHIVOS]]</f>
        <v>0</v>
      </c>
      <c r="E3" s="79">
        <f>Tabla132457891011121415161718192021222324[[#This Row],[CARPETAS]]</f>
        <v>0</v>
      </c>
      <c r="F3" s="184" t="s">
        <v>42</v>
      </c>
      <c r="G3" s="185"/>
      <c r="H3" s="185"/>
      <c r="I3" s="186"/>
    </row>
    <row r="4" spans="1:9" s="95" customFormat="1" ht="48.95" customHeight="1" x14ac:dyDescent="0.2">
      <c r="A4" s="72" t="s">
        <v>60</v>
      </c>
      <c r="B4" s="73">
        <v>45821</v>
      </c>
      <c r="C4" s="74">
        <v>0</v>
      </c>
      <c r="D4" s="75">
        <v>0</v>
      </c>
      <c r="E4" s="75">
        <v>0</v>
      </c>
      <c r="F4" s="187"/>
      <c r="G4" s="185"/>
      <c r="H4" s="185"/>
      <c r="I4" s="186"/>
    </row>
    <row r="5" spans="1:9" s="71" customFormat="1" ht="48.95" customHeight="1" x14ac:dyDescent="0.2">
      <c r="A5" s="76" t="s">
        <v>61</v>
      </c>
      <c r="B5" s="77"/>
      <c r="C5" s="78"/>
      <c r="D5" s="79"/>
      <c r="E5" s="79"/>
      <c r="F5" s="187"/>
      <c r="G5" s="185"/>
      <c r="H5" s="185"/>
      <c r="I5" s="186"/>
    </row>
    <row r="6" spans="1:9" s="71" customFormat="1" ht="48.95" customHeight="1" x14ac:dyDescent="0.2">
      <c r="A6" s="76" t="s">
        <v>62</v>
      </c>
      <c r="B6" s="77"/>
      <c r="C6" s="78"/>
      <c r="D6" s="79"/>
      <c r="E6" s="79"/>
      <c r="F6" s="80"/>
      <c r="G6" s="81"/>
      <c r="H6" s="81"/>
      <c r="I6" s="82"/>
    </row>
    <row r="7" spans="1:9" s="71" customFormat="1" ht="48.95" customHeight="1" x14ac:dyDescent="0.2">
      <c r="A7" s="76"/>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B4</f>
        <v>45821</v>
      </c>
      <c r="I15" s="201"/>
    </row>
    <row r="16" spans="1:9" s="71" customFormat="1" ht="33.75" customHeight="1" x14ac:dyDescent="0.2">
      <c r="A16" s="78"/>
      <c r="B16" s="86"/>
      <c r="C16" s="78"/>
      <c r="D16" s="79"/>
      <c r="E16" s="215" t="s">
        <v>45</v>
      </c>
      <c r="F16" s="215"/>
      <c r="G16" s="215"/>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45821</v>
      </c>
      <c r="I18" s="201"/>
    </row>
    <row r="19" spans="1:9" s="71" customFormat="1" ht="33.75" customHeight="1" x14ac:dyDescent="0.2">
      <c r="A19" s="78"/>
      <c r="B19" s="86"/>
      <c r="C19" s="78"/>
      <c r="D19" s="79"/>
      <c r="E19" s="215" t="s">
        <v>43</v>
      </c>
      <c r="F19" s="215"/>
      <c r="G19" s="215"/>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45821</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055118110236221" bottom="0.74803149606299213" header="0.31496062992125984" footer="0.31496062992125984"/>
  <pageSetup scale="86" orientation="portrait" r:id="rId1"/>
  <headerFooter>
    <oddHeader>&amp;L&amp;G&amp;C&amp;"Arial,Negrita"&amp;14CONTROL PARA RESPALDO DE INFORMACIÓN DIGITAL &amp;"Arial,Normal"&amp;12
JUNIO 2024&amp;R&amp;10&amp;K00+000F___-v___-__-P____-v01</oddHeader>
  </headerFooter>
  <colBreaks count="1" manualBreakCount="1">
    <brk id="9" min="1" max="103" man="1"/>
  </colBreaks>
  <drawing r:id="rId2"/>
  <legacyDrawingHF r:id="rId3"/>
  <tableParts count="1">
    <tablePart r:id="rId4"/>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6">
    <tabColor rgb="FF92D050"/>
  </sheetPr>
  <dimension ref="A1:I23"/>
  <sheetViews>
    <sheetView showGridLines="0" zoomScaleNormal="100" zoomScaleSheetLayoutView="100" workbookViewId="0">
      <selection activeCell="J6" sqref="J6"/>
    </sheetView>
  </sheetViews>
  <sheetFormatPr baseColWidth="10" defaultColWidth="11.5546875" defaultRowHeight="42.75" customHeight="1" x14ac:dyDescent="0.25"/>
  <cols>
    <col min="1" max="1" width="10.6640625" style="94"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'2-JUN'!A1:I1</f>
        <v>DIGITE EL NOMBRE DE LA UNIDAD ADMINISTRATIVA</v>
      </c>
      <c r="B1" s="183"/>
      <c r="C1" s="183"/>
      <c r="D1" s="183"/>
      <c r="E1" s="183"/>
      <c r="F1" s="183"/>
      <c r="G1" s="183"/>
      <c r="H1" s="183"/>
      <c r="I1" s="183"/>
    </row>
    <row r="2" spans="1:9" s="71" customFormat="1" ht="53.25" customHeight="1" x14ac:dyDescent="0.2">
      <c r="A2" s="67" t="s">
        <v>15</v>
      </c>
      <c r="B2" s="67" t="s">
        <v>3</v>
      </c>
      <c r="C2" s="67" t="s">
        <v>0</v>
      </c>
      <c r="D2" s="67" t="s">
        <v>1</v>
      </c>
      <c r="E2" s="67" t="s">
        <v>2</v>
      </c>
      <c r="F2" s="68"/>
      <c r="G2" s="69"/>
      <c r="H2" s="69"/>
      <c r="I2" s="70"/>
    </row>
    <row r="3" spans="1:9" s="71" customFormat="1" ht="48.95" customHeight="1" x14ac:dyDescent="0.2">
      <c r="A3" s="76" t="s">
        <v>59</v>
      </c>
      <c r="B3" s="77">
        <f>Tabla13245789101112141516171819202122232425[[#This Row],[FECHA]]</f>
        <v>45814</v>
      </c>
      <c r="C3" s="78">
        <f>Tabla13245789101112141516171819202122232425[[#This Row],[GB]]</f>
        <v>0</v>
      </c>
      <c r="D3" s="79">
        <f>Tabla13245789101112141516171819202122232425[[#This Row],[ARCHIVOS]]</f>
        <v>0</v>
      </c>
      <c r="E3" s="79">
        <f>Tabla13245789101112141516171819202122232425[[#This Row],[CARPETAS]]</f>
        <v>0</v>
      </c>
      <c r="F3" s="184" t="s">
        <v>42</v>
      </c>
      <c r="G3" s="185"/>
      <c r="H3" s="185"/>
      <c r="I3" s="186"/>
    </row>
    <row r="4" spans="1:9" s="71" customFormat="1" ht="48.95" customHeight="1" x14ac:dyDescent="0.2">
      <c r="A4" s="76" t="s">
        <v>60</v>
      </c>
      <c r="B4" s="77">
        <f>Tabla13245789101112141516171819202122232425[[#This Row],[FECHA]]</f>
        <v>45821</v>
      </c>
      <c r="C4" s="78">
        <f>Tabla13245789101112141516171819202122232425[[#This Row],[GB]]</f>
        <v>0</v>
      </c>
      <c r="D4" s="79">
        <f>Tabla13245789101112141516171819202122232425[[#This Row],[ARCHIVOS]]</f>
        <v>0</v>
      </c>
      <c r="E4" s="79">
        <f>Tabla13245789101112141516171819202122232425[[#This Row],[CARPETAS]]</f>
        <v>0</v>
      </c>
      <c r="F4" s="187"/>
      <c r="G4" s="185"/>
      <c r="H4" s="185"/>
      <c r="I4" s="186"/>
    </row>
    <row r="5" spans="1:9" s="95" customFormat="1" ht="48.95" customHeight="1" x14ac:dyDescent="0.2">
      <c r="A5" s="72" t="s">
        <v>61</v>
      </c>
      <c r="B5" s="73">
        <v>45828</v>
      </c>
      <c r="C5" s="74">
        <v>0</v>
      </c>
      <c r="D5" s="75">
        <v>0</v>
      </c>
      <c r="E5" s="75">
        <v>0</v>
      </c>
      <c r="F5" s="187"/>
      <c r="G5" s="185"/>
      <c r="H5" s="185"/>
      <c r="I5" s="186"/>
    </row>
    <row r="6" spans="1:9" s="71" customFormat="1" ht="48.95" customHeight="1" x14ac:dyDescent="0.2">
      <c r="A6" s="76" t="s">
        <v>62</v>
      </c>
      <c r="B6" s="77"/>
      <c r="C6" s="78"/>
      <c r="D6" s="79"/>
      <c r="E6" s="79"/>
      <c r="F6" s="80"/>
      <c r="G6" s="81"/>
      <c r="H6" s="81"/>
      <c r="I6" s="82"/>
    </row>
    <row r="7" spans="1:9" s="71" customFormat="1" ht="48.95" customHeight="1" x14ac:dyDescent="0.2">
      <c r="A7" s="76"/>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B5</f>
        <v>45828</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45828</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45828</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4488188976377963" bottom="0.74803149606299213" header="0.31496062992125984" footer="0.31496062992125984"/>
  <pageSetup scale="86" orientation="portrait" r:id="rId1"/>
  <headerFooter>
    <oddHeader>&amp;L&amp;G&amp;C&amp;"Arial,Negrita"&amp;14CONTROL PARA RESPALDO DE INFORMACIÓN DIGITAL &amp;"Arial,Normal"&amp;12
JUNIO 2024&amp;R&amp;10&amp;K00+000F___-v___-__-P____-v01</oddHeader>
  </headerFooter>
  <colBreaks count="1" manualBreakCount="1">
    <brk id="9" min="1" max="103" man="1"/>
  </colBreaks>
  <drawing r:id="rId2"/>
  <legacyDrawingHF r:id="rId3"/>
  <tableParts count="1">
    <tablePart r:id="rId4"/>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7">
    <tabColor rgb="FF92D050"/>
  </sheetPr>
  <dimension ref="A1:I23"/>
  <sheetViews>
    <sheetView showGridLines="0" zoomScaleNormal="100" zoomScaleSheetLayoutView="100" workbookViewId="0">
      <selection activeCell="N4" sqref="N4"/>
    </sheetView>
  </sheetViews>
  <sheetFormatPr baseColWidth="10" defaultColWidth="11.5546875" defaultRowHeight="42.75" customHeight="1" x14ac:dyDescent="0.25"/>
  <cols>
    <col min="1" max="1" width="10.77734375" style="94"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'3-JUN'!A1:I1</f>
        <v>DIGITE EL NOMBRE DE LA UNIDAD ADMINISTRATIVA</v>
      </c>
      <c r="B1" s="183"/>
      <c r="C1" s="183"/>
      <c r="D1" s="183"/>
      <c r="E1" s="183"/>
      <c r="F1" s="183"/>
      <c r="G1" s="183"/>
      <c r="H1" s="183"/>
      <c r="I1" s="183"/>
    </row>
    <row r="2" spans="1:9" s="71" customFormat="1" ht="53.25" customHeight="1" x14ac:dyDescent="0.2">
      <c r="A2" s="67" t="s">
        <v>15</v>
      </c>
      <c r="B2" s="67" t="s">
        <v>3</v>
      </c>
      <c r="C2" s="67" t="s">
        <v>0</v>
      </c>
      <c r="D2" s="67" t="s">
        <v>1</v>
      </c>
      <c r="E2" s="67" t="s">
        <v>2</v>
      </c>
      <c r="F2" s="68"/>
      <c r="G2" s="69"/>
      <c r="H2" s="69"/>
      <c r="I2" s="70"/>
    </row>
    <row r="3" spans="1:9" s="71" customFormat="1" ht="48.95" customHeight="1" x14ac:dyDescent="0.2">
      <c r="A3" s="76" t="s">
        <v>59</v>
      </c>
      <c r="B3" s="77">
        <f>Tabla1324578910111214151617181920212223242526[[#This Row],[FECHA]]</f>
        <v>45814</v>
      </c>
      <c r="C3" s="78">
        <f>Tabla1324578910111214151617181920212223242526[[#This Row],[GB]]</f>
        <v>0</v>
      </c>
      <c r="D3" s="79">
        <f>Tabla1324578910111214151617181920212223242526[[#This Row],[ARCHIVOS]]</f>
        <v>0</v>
      </c>
      <c r="E3" s="79">
        <f>Tabla1324578910111214151617181920212223242526[[#This Row],[CARPETAS]]</f>
        <v>0</v>
      </c>
      <c r="F3" s="184" t="s">
        <v>42</v>
      </c>
      <c r="G3" s="185"/>
      <c r="H3" s="185"/>
      <c r="I3" s="186"/>
    </row>
    <row r="4" spans="1:9" s="71" customFormat="1" ht="48.95" customHeight="1" x14ac:dyDescent="0.2">
      <c r="A4" s="76" t="s">
        <v>60</v>
      </c>
      <c r="B4" s="77">
        <f>Tabla1324578910111214151617181920212223242526[[#This Row],[FECHA]]</f>
        <v>45821</v>
      </c>
      <c r="C4" s="78">
        <f>Tabla1324578910111214151617181920212223242526[[#This Row],[GB]]</f>
        <v>0</v>
      </c>
      <c r="D4" s="79">
        <f>Tabla1324578910111214151617181920212223242526[[#This Row],[ARCHIVOS]]</f>
        <v>0</v>
      </c>
      <c r="E4" s="79">
        <f>Tabla1324578910111214151617181920212223242526[[#This Row],[CARPETAS]]</f>
        <v>0</v>
      </c>
      <c r="F4" s="187"/>
      <c r="G4" s="185"/>
      <c r="H4" s="185"/>
      <c r="I4" s="186"/>
    </row>
    <row r="5" spans="1:9" s="71" customFormat="1" ht="48.95" customHeight="1" x14ac:dyDescent="0.2">
      <c r="A5" s="76" t="s">
        <v>61</v>
      </c>
      <c r="B5" s="77">
        <f>Tabla1324578910111214151617181920212223242526[[#This Row],[FECHA]]</f>
        <v>45828</v>
      </c>
      <c r="C5" s="78">
        <f>Tabla1324578910111214151617181920212223242526[[#This Row],[GB]]</f>
        <v>0</v>
      </c>
      <c r="D5" s="79">
        <f>Tabla1324578910111214151617181920212223242526[[#This Row],[ARCHIVOS]]</f>
        <v>0</v>
      </c>
      <c r="E5" s="79">
        <f>Tabla1324578910111214151617181920212223242526[[#This Row],[CARPETAS]]</f>
        <v>0</v>
      </c>
      <c r="F5" s="187"/>
      <c r="G5" s="185"/>
      <c r="H5" s="185"/>
      <c r="I5" s="186"/>
    </row>
    <row r="6" spans="1:9" s="71" customFormat="1" ht="48.95" customHeight="1" x14ac:dyDescent="0.2">
      <c r="A6" s="72" t="s">
        <v>62</v>
      </c>
      <c r="B6" s="73">
        <v>45835</v>
      </c>
      <c r="C6" s="74">
        <v>0</v>
      </c>
      <c r="D6" s="75">
        <v>0</v>
      </c>
      <c r="E6" s="75">
        <v>0</v>
      </c>
      <c r="F6" s="80"/>
      <c r="G6" s="81"/>
      <c r="H6" s="81"/>
      <c r="I6" s="82"/>
    </row>
    <row r="7" spans="1:9" s="71" customFormat="1" ht="48.95" customHeight="1" x14ac:dyDescent="0.2">
      <c r="A7" s="76"/>
      <c r="B7" s="77"/>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B6</f>
        <v>45835</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45835</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45835</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4488188976377963" bottom="0.74803149606299213" header="0.31496062992125984" footer="0.31496062992125984"/>
  <pageSetup scale="86" orientation="portrait" r:id="rId1"/>
  <headerFooter>
    <oddHeader>&amp;L&amp;G&amp;C&amp;"Arial,Negrita"&amp;14CONTROL PARA RESPALDO DE INFORMACIÓN DIGITAL &amp;"Arial,Normal"&amp;12
JUNIO 2024&amp;R&amp;10&amp;K00+000F___-v___-__-P____-v01</oddHeader>
  </headerFooter>
  <colBreaks count="1" manualBreakCount="1">
    <brk id="9" min="1" max="103" man="1"/>
  </colBreaks>
  <drawing r:id="rId2"/>
  <legacyDrawingHF r:id="rId3"/>
  <tableParts count="1">
    <tablePart r:id="rId4"/>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92D050"/>
  </sheetPr>
  <dimension ref="A1:I23"/>
  <sheetViews>
    <sheetView showGridLines="0" topLeftCell="A3" zoomScaleNormal="100" zoomScaleSheetLayoutView="100" workbookViewId="0">
      <selection sqref="A1:I1"/>
    </sheetView>
  </sheetViews>
  <sheetFormatPr baseColWidth="10" defaultColWidth="11.5546875" defaultRowHeight="42.75" customHeight="1" x14ac:dyDescent="0.25"/>
  <cols>
    <col min="1" max="1" width="10.77734375" style="94"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'3-JUN'!A1:I1</f>
        <v>DIGITE EL NOMBRE DE LA UNIDAD ADMINISTRATIVA</v>
      </c>
      <c r="B1" s="183"/>
      <c r="C1" s="183"/>
      <c r="D1" s="183"/>
      <c r="E1" s="183"/>
      <c r="F1" s="183"/>
      <c r="G1" s="183"/>
      <c r="H1" s="183"/>
      <c r="I1" s="183"/>
    </row>
    <row r="2" spans="1:9" s="71" customFormat="1" ht="53.25" customHeight="1" x14ac:dyDescent="0.2">
      <c r="A2" s="67" t="s">
        <v>15</v>
      </c>
      <c r="B2" s="67" t="s">
        <v>3</v>
      </c>
      <c r="C2" s="67" t="s">
        <v>0</v>
      </c>
      <c r="D2" s="67" t="s">
        <v>1</v>
      </c>
      <c r="E2" s="67" t="s">
        <v>2</v>
      </c>
      <c r="F2" s="68"/>
      <c r="G2" s="69"/>
      <c r="H2" s="69"/>
      <c r="I2" s="70"/>
    </row>
    <row r="3" spans="1:9" s="71" customFormat="1" ht="48.95" customHeight="1" x14ac:dyDescent="0.2">
      <c r="A3" s="110" t="s">
        <v>58</v>
      </c>
      <c r="B3" s="77">
        <f>Tabla1324578910111214151617181920212223242526[[#This Row],[FECHA]]</f>
        <v>45814</v>
      </c>
      <c r="C3" s="78">
        <f>Tabla1324578910111214151617181920212223242526[[#This Row],[GB]]</f>
        <v>0</v>
      </c>
      <c r="D3" s="79">
        <f>Tabla1324578910111214151617181920212223242526[[#This Row],[ARCHIVOS]]</f>
        <v>0</v>
      </c>
      <c r="E3" s="79">
        <f>Tabla1324578910111214151617181920212223242526[[#This Row],[CARPETAS]]</f>
        <v>0</v>
      </c>
      <c r="F3" s="184" t="s">
        <v>42</v>
      </c>
      <c r="G3" s="185"/>
      <c r="H3" s="185"/>
      <c r="I3" s="186"/>
    </row>
    <row r="4" spans="1:9" s="71" customFormat="1" ht="48.95" customHeight="1" x14ac:dyDescent="0.2">
      <c r="A4" s="110" t="s">
        <v>59</v>
      </c>
      <c r="B4" s="77">
        <f>Tabla1324578910111214151617181920212223242526[[#This Row],[FECHA]]</f>
        <v>45821</v>
      </c>
      <c r="C4" s="78">
        <f>Tabla1324578910111214151617181920212223242526[[#This Row],[GB]]</f>
        <v>0</v>
      </c>
      <c r="D4" s="79">
        <f>Tabla1324578910111214151617181920212223242526[[#This Row],[ARCHIVOS]]</f>
        <v>0</v>
      </c>
      <c r="E4" s="79">
        <f>Tabla1324578910111214151617181920212223242526[[#This Row],[CARPETAS]]</f>
        <v>0</v>
      </c>
      <c r="F4" s="187"/>
      <c r="G4" s="185"/>
      <c r="H4" s="185"/>
      <c r="I4" s="186"/>
    </row>
    <row r="5" spans="1:9" s="71" customFormat="1" ht="48.95" customHeight="1" x14ac:dyDescent="0.2">
      <c r="A5" s="110" t="s">
        <v>60</v>
      </c>
      <c r="B5" s="77">
        <f>Tabla1324578910111214151617181920212223242526[[#This Row],[FECHA]]</f>
        <v>45828</v>
      </c>
      <c r="C5" s="78">
        <f>Tabla1324578910111214151617181920212223242526[[#This Row],[GB]]</f>
        <v>0</v>
      </c>
      <c r="D5" s="79">
        <f>Tabla1324578910111214151617181920212223242526[[#This Row],[ARCHIVOS]]</f>
        <v>0</v>
      </c>
      <c r="E5" s="79">
        <f>Tabla1324578910111214151617181920212223242526[[#This Row],[CARPETAS]]</f>
        <v>0</v>
      </c>
      <c r="F5" s="187"/>
      <c r="G5" s="185"/>
      <c r="H5" s="185"/>
      <c r="I5" s="186"/>
    </row>
    <row r="6" spans="1:9" s="71" customFormat="1" ht="48.95" customHeight="1" x14ac:dyDescent="0.2">
      <c r="A6" s="110" t="s">
        <v>61</v>
      </c>
      <c r="B6" s="77">
        <v>45100</v>
      </c>
      <c r="C6" s="78">
        <f>Tabla132457891011121415161718192021222324252627[[#This Row],[GB]]</f>
        <v>0</v>
      </c>
      <c r="D6" s="79">
        <f>Tabla132457891011121415161718192021222324252627[[#This Row],[ARCHIVOS]]</f>
        <v>0</v>
      </c>
      <c r="E6" s="79">
        <f>Tabla132457891011121415161718192021222324252627[[#This Row],[CARPETAS]]</f>
        <v>0</v>
      </c>
      <c r="F6" s="80"/>
      <c r="G6" s="81"/>
      <c r="H6" s="81"/>
      <c r="I6" s="82"/>
    </row>
    <row r="7" spans="1:9" s="71" customFormat="1" ht="48.95" customHeight="1" x14ac:dyDescent="0.2">
      <c r="A7" s="109" t="s">
        <v>62</v>
      </c>
      <c r="B7" s="73">
        <v>45107</v>
      </c>
      <c r="C7" s="74"/>
      <c r="D7" s="75"/>
      <c r="E7" s="75"/>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B6</f>
        <v>45100</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45100</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45100</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E20:G20"/>
    <mergeCell ref="E21:I22"/>
    <mergeCell ref="E23:G23"/>
    <mergeCell ref="E16:G16"/>
    <mergeCell ref="H16:I16"/>
    <mergeCell ref="E17:G17"/>
    <mergeCell ref="H18:I18"/>
    <mergeCell ref="E19:G19"/>
    <mergeCell ref="H19:I19"/>
    <mergeCell ref="H15:I15"/>
    <mergeCell ref="A1:I1"/>
    <mergeCell ref="F3:I5"/>
    <mergeCell ref="A9:I9"/>
    <mergeCell ref="A10:I13"/>
    <mergeCell ref="H14:I14"/>
  </mergeCells>
  <printOptions horizontalCentered="1"/>
  <pageMargins left="0.82677165354330717" right="0.23622047244094491" top="0.94488188976377963" bottom="0.74803149606299213" header="0.31496062992125984" footer="0.31496062992125984"/>
  <pageSetup scale="86" orientation="portrait" r:id="rId1"/>
  <headerFooter>
    <oddHeader>&amp;L&amp;G&amp;C&amp;"Arial,Negrita"&amp;14CONTROL PARA RESPALDO DE INFORMACIÓN DIGITAL &amp;"Arial,Normal"&amp;12
JUNIO 2023&amp;R&amp;10&amp;K00+000F___-v___-__-P____-v01</oddHeader>
  </headerFooter>
  <colBreaks count="1" manualBreakCount="1">
    <brk id="9" min="1" max="103" man="1"/>
  </colBreaks>
  <drawing r:id="rId2"/>
  <legacyDrawingHF r:id="rId3"/>
  <tableParts count="1">
    <tablePart r:id="rId4"/>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28"/>
  <dimension ref="A1:I23"/>
  <sheetViews>
    <sheetView showGridLines="0" zoomScaleNormal="100" zoomScaleSheetLayoutView="100" workbookViewId="0">
      <selection activeCell="K5" sqref="K5"/>
    </sheetView>
  </sheetViews>
  <sheetFormatPr baseColWidth="10" defaultColWidth="11.5546875" defaultRowHeight="42.75" customHeight="1" x14ac:dyDescent="0.25"/>
  <cols>
    <col min="1" max="1" width="10.88671875" style="94"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'4-JUN'!A1:I1</f>
        <v>DIGITE EL NOMBRE DE LA UNIDAD ADMINISTRATIVA</v>
      </c>
      <c r="B1" s="183"/>
      <c r="C1" s="183"/>
      <c r="D1" s="183"/>
      <c r="E1" s="183"/>
      <c r="F1" s="183"/>
      <c r="G1" s="183"/>
      <c r="H1" s="183"/>
      <c r="I1" s="183"/>
    </row>
    <row r="2" spans="1:9" s="71" customFormat="1" ht="53.25" customHeight="1" x14ac:dyDescent="0.2">
      <c r="A2" s="67" t="s">
        <v>9</v>
      </c>
      <c r="B2" s="67" t="s">
        <v>3</v>
      </c>
      <c r="C2" s="67" t="s">
        <v>0</v>
      </c>
      <c r="D2" s="67" t="s">
        <v>1</v>
      </c>
      <c r="E2" s="67" t="s">
        <v>2</v>
      </c>
      <c r="F2" s="68"/>
      <c r="G2" s="69"/>
      <c r="H2" s="69"/>
      <c r="I2" s="70"/>
    </row>
    <row r="3" spans="1:9" s="95" customFormat="1" ht="48.95" customHeight="1" x14ac:dyDescent="0.2">
      <c r="A3" s="72" t="s">
        <v>63</v>
      </c>
      <c r="B3" s="73">
        <v>45842</v>
      </c>
      <c r="C3" s="74">
        <v>0</v>
      </c>
      <c r="D3" s="75">
        <v>0</v>
      </c>
      <c r="E3" s="75">
        <v>0</v>
      </c>
      <c r="F3" s="184" t="s">
        <v>42</v>
      </c>
      <c r="G3" s="185"/>
      <c r="H3" s="185"/>
      <c r="I3" s="186"/>
    </row>
    <row r="4" spans="1:9" s="71" customFormat="1" ht="48.95" customHeight="1" x14ac:dyDescent="0.2">
      <c r="A4" s="76" t="s">
        <v>64</v>
      </c>
      <c r="B4" s="77"/>
      <c r="C4" s="78"/>
      <c r="D4" s="79"/>
      <c r="E4" s="79"/>
      <c r="F4" s="187"/>
      <c r="G4" s="185"/>
      <c r="H4" s="185"/>
      <c r="I4" s="186"/>
    </row>
    <row r="5" spans="1:9" s="71" customFormat="1" ht="48.95" customHeight="1" x14ac:dyDescent="0.2">
      <c r="A5" s="76" t="s">
        <v>65</v>
      </c>
      <c r="B5" s="77"/>
      <c r="C5" s="78"/>
      <c r="D5" s="79"/>
      <c r="E5" s="79"/>
      <c r="F5" s="187"/>
      <c r="G5" s="185"/>
      <c r="H5" s="185"/>
      <c r="I5" s="186"/>
    </row>
    <row r="6" spans="1:9" s="71" customFormat="1" ht="48.95" customHeight="1" x14ac:dyDescent="0.2">
      <c r="A6" s="76" t="s">
        <v>66</v>
      </c>
      <c r="B6" s="77"/>
      <c r="C6" s="78"/>
      <c r="D6" s="79"/>
      <c r="E6" s="79"/>
      <c r="F6" s="80"/>
      <c r="G6" s="81"/>
      <c r="H6" s="81"/>
      <c r="I6" s="82"/>
    </row>
    <row r="7" spans="1:9" s="71" customFormat="1" ht="48.95" customHeight="1" x14ac:dyDescent="0.2">
      <c r="A7" s="110"/>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B3</f>
        <v>45842</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45842</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45842</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4488188976377963" bottom="0.74803149606299213" header="0.31496062992125984" footer="0.31496062992125984"/>
  <pageSetup scale="86" orientation="portrait" r:id="rId1"/>
  <headerFooter>
    <oddHeader>&amp;L&amp;G&amp;C&amp;"Arial,Negrita"&amp;14CONTROL PARA RESPALDO DE INFORMACIÓN DIGITAL &amp;"Arial,Normal"&amp;12
JULIO 2024&amp;R&amp;10&amp;K00+000F___-v___-__-P____-v01</oddHeader>
  </headerFooter>
  <colBreaks count="1" manualBreakCount="1">
    <brk id="9" min="1" max="103" man="1"/>
  </colBreaks>
  <drawing r:id="rId2"/>
  <legacyDrawingHF r:id="rId3"/>
  <tableParts count="1">
    <tablePart r:id="rId4"/>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29"/>
  <dimension ref="A1:I23"/>
  <sheetViews>
    <sheetView showGridLines="0" zoomScaleNormal="100" zoomScaleSheetLayoutView="100" workbookViewId="0">
      <selection activeCell="K5" sqref="K5"/>
    </sheetView>
  </sheetViews>
  <sheetFormatPr baseColWidth="10" defaultColWidth="11.5546875" defaultRowHeight="42.75" customHeight="1" x14ac:dyDescent="0.25"/>
  <cols>
    <col min="1" max="1" width="11.21875" style="94"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'1-JUL'!A1:I1</f>
        <v>DIGITE EL NOMBRE DE LA UNIDAD ADMINISTRATIVA</v>
      </c>
      <c r="B1" s="183"/>
      <c r="C1" s="183"/>
      <c r="D1" s="183"/>
      <c r="E1" s="183"/>
      <c r="F1" s="183"/>
      <c r="G1" s="183"/>
      <c r="H1" s="183"/>
      <c r="I1" s="183"/>
    </row>
    <row r="2" spans="1:9" s="71" customFormat="1" ht="53.25" customHeight="1" x14ac:dyDescent="0.2">
      <c r="A2" s="67" t="s">
        <v>9</v>
      </c>
      <c r="B2" s="67" t="s">
        <v>3</v>
      </c>
      <c r="C2" s="67" t="s">
        <v>0</v>
      </c>
      <c r="D2" s="67" t="s">
        <v>1</v>
      </c>
      <c r="E2" s="67" t="s">
        <v>2</v>
      </c>
      <c r="F2" s="68"/>
      <c r="G2" s="69"/>
      <c r="H2" s="69"/>
      <c r="I2" s="70"/>
    </row>
    <row r="3" spans="1:9" s="71" customFormat="1" ht="48.95" customHeight="1" x14ac:dyDescent="0.2">
      <c r="A3" s="76" t="s">
        <v>63</v>
      </c>
      <c r="B3" s="77">
        <f>Tabla13245789101112141516171819202122232425262728[[#This Row],[FECHA]]</f>
        <v>45842</v>
      </c>
      <c r="C3" s="78">
        <f>Tabla13245789101112141516171819202122232425262728[[#This Row],[GB]]</f>
        <v>0</v>
      </c>
      <c r="D3" s="79">
        <f>Tabla13245789101112141516171819202122232425262728[[#This Row],[ARCHIVOS]]</f>
        <v>0</v>
      </c>
      <c r="E3" s="79">
        <f>Tabla13245789101112141516171819202122232425262728[[#This Row],[CARPETAS]]</f>
        <v>0</v>
      </c>
      <c r="F3" s="184" t="s">
        <v>42</v>
      </c>
      <c r="G3" s="185"/>
      <c r="H3" s="185"/>
      <c r="I3" s="186"/>
    </row>
    <row r="4" spans="1:9" s="95" customFormat="1" ht="48.95" customHeight="1" x14ac:dyDescent="0.2">
      <c r="A4" s="72" t="s">
        <v>64</v>
      </c>
      <c r="B4" s="73">
        <v>45849</v>
      </c>
      <c r="C4" s="74">
        <v>0</v>
      </c>
      <c r="D4" s="75">
        <v>0</v>
      </c>
      <c r="E4" s="75">
        <v>0</v>
      </c>
      <c r="F4" s="187"/>
      <c r="G4" s="185"/>
      <c r="H4" s="185"/>
      <c r="I4" s="186"/>
    </row>
    <row r="5" spans="1:9" s="71" customFormat="1" ht="48.95" customHeight="1" x14ac:dyDescent="0.2">
      <c r="A5" s="76" t="s">
        <v>65</v>
      </c>
      <c r="B5" s="77"/>
      <c r="C5" s="78"/>
      <c r="D5" s="79"/>
      <c r="E5" s="79"/>
      <c r="F5" s="187"/>
      <c r="G5" s="185"/>
      <c r="H5" s="185"/>
      <c r="I5" s="186"/>
    </row>
    <row r="6" spans="1:9" s="71" customFormat="1" ht="48.95" customHeight="1" x14ac:dyDescent="0.2">
      <c r="A6" s="76" t="s">
        <v>66</v>
      </c>
      <c r="B6" s="77"/>
      <c r="C6" s="78"/>
      <c r="D6" s="79"/>
      <c r="E6" s="79"/>
      <c r="F6" s="80"/>
      <c r="G6" s="81"/>
      <c r="H6" s="81"/>
      <c r="I6" s="82"/>
    </row>
    <row r="7" spans="1:9" s="71" customFormat="1" ht="48.95" customHeight="1" x14ac:dyDescent="0.2">
      <c r="A7" s="110"/>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B4</f>
        <v>45849</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45849</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45849</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4488188976377963" bottom="0.74803149606299213" header="0.31496062992125984" footer="0.31496062992125984"/>
  <pageSetup scale="86" orientation="portrait" r:id="rId1"/>
  <headerFooter>
    <oddHeader>&amp;L&amp;K00+000&amp;G&amp;C&amp;"Arial,Negrita"&amp;14CONTROL PARA RESPALDO DE INFORMACIÓN DIGITAL &amp;"Arial,Normal"&amp;12
JULIO 2024&amp;R&amp;10&amp;K00+000F___-v___-__-P____-v01</oddHeader>
  </headerFooter>
  <colBreaks count="1" manualBreakCount="1">
    <brk id="9" min="1" max="103" man="1"/>
  </colBreaks>
  <drawing r:id="rId2"/>
  <legacyDrawingHF r:id="rId3"/>
  <tableParts count="1">
    <tablePart r:id="rId4"/>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0"/>
  <dimension ref="A1:I23"/>
  <sheetViews>
    <sheetView showGridLines="0" zoomScaleNormal="100" zoomScaleSheetLayoutView="100" workbookViewId="0">
      <selection activeCell="K3" sqref="K3"/>
    </sheetView>
  </sheetViews>
  <sheetFormatPr baseColWidth="10" defaultColWidth="11.5546875" defaultRowHeight="42.75" customHeight="1" x14ac:dyDescent="0.25"/>
  <cols>
    <col min="1" max="1" width="11.5546875" style="94"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'2-JUL'!A1:I1</f>
        <v>DIGITE EL NOMBRE DE LA UNIDAD ADMINISTRATIVA</v>
      </c>
      <c r="B1" s="183"/>
      <c r="C1" s="183"/>
      <c r="D1" s="183"/>
      <c r="E1" s="183"/>
      <c r="F1" s="183"/>
      <c r="G1" s="183"/>
      <c r="H1" s="183"/>
      <c r="I1" s="183"/>
    </row>
    <row r="2" spans="1:9" s="71" customFormat="1" ht="53.25" customHeight="1" x14ac:dyDescent="0.2">
      <c r="A2" s="67" t="s">
        <v>9</v>
      </c>
      <c r="B2" s="67" t="s">
        <v>3</v>
      </c>
      <c r="C2" s="67" t="s">
        <v>0</v>
      </c>
      <c r="D2" s="67" t="s">
        <v>1</v>
      </c>
      <c r="E2" s="67" t="s">
        <v>2</v>
      </c>
      <c r="F2" s="68"/>
      <c r="G2" s="69"/>
      <c r="H2" s="69"/>
      <c r="I2" s="70"/>
    </row>
    <row r="3" spans="1:9" s="71" customFormat="1" ht="48.95" customHeight="1" x14ac:dyDescent="0.2">
      <c r="A3" s="76" t="s">
        <v>63</v>
      </c>
      <c r="B3" s="77">
        <f>Tabla1324578910111214151617181920212223242526272829[[#This Row],[FECHA]]</f>
        <v>45842</v>
      </c>
      <c r="C3" s="78">
        <f>Tabla1324578910111214151617181920212223242526272829[[#This Row],[GB]]</f>
        <v>0</v>
      </c>
      <c r="D3" s="79">
        <f>Tabla1324578910111214151617181920212223242526272829[[#This Row],[ARCHIVOS]]</f>
        <v>0</v>
      </c>
      <c r="E3" s="79">
        <f>Tabla1324578910111214151617181920212223242526272829[[#This Row],[CARPETAS]]</f>
        <v>0</v>
      </c>
      <c r="F3" s="184" t="s">
        <v>42</v>
      </c>
      <c r="G3" s="185"/>
      <c r="H3" s="185"/>
      <c r="I3" s="186"/>
    </row>
    <row r="4" spans="1:9" s="71" customFormat="1" ht="48.95" customHeight="1" x14ac:dyDescent="0.2">
      <c r="A4" s="76" t="s">
        <v>64</v>
      </c>
      <c r="B4" s="77">
        <f>Tabla1324578910111214151617181920212223242526272829[[#This Row],[FECHA]]</f>
        <v>45849</v>
      </c>
      <c r="C4" s="78">
        <f>Tabla1324578910111214151617181920212223242526272829[[#This Row],[GB]]</f>
        <v>0</v>
      </c>
      <c r="D4" s="79">
        <f>Tabla1324578910111214151617181920212223242526272829[[#This Row],[ARCHIVOS]]</f>
        <v>0</v>
      </c>
      <c r="E4" s="79">
        <f>Tabla1324578910111214151617181920212223242526272829[[#This Row],[CARPETAS]]</f>
        <v>0</v>
      </c>
      <c r="F4" s="187"/>
      <c r="G4" s="185"/>
      <c r="H4" s="185"/>
      <c r="I4" s="186"/>
    </row>
    <row r="5" spans="1:9" s="95" customFormat="1" ht="48.95" customHeight="1" x14ac:dyDescent="0.2">
      <c r="A5" s="72" t="s">
        <v>65</v>
      </c>
      <c r="B5" s="73">
        <v>45856</v>
      </c>
      <c r="C5" s="74">
        <v>0</v>
      </c>
      <c r="D5" s="75">
        <v>0</v>
      </c>
      <c r="E5" s="75">
        <v>0</v>
      </c>
      <c r="F5" s="187"/>
      <c r="G5" s="185"/>
      <c r="H5" s="185"/>
      <c r="I5" s="186"/>
    </row>
    <row r="6" spans="1:9" s="71" customFormat="1" ht="48.95" customHeight="1" x14ac:dyDescent="0.2">
      <c r="A6" s="76" t="s">
        <v>66</v>
      </c>
      <c r="B6" s="77"/>
      <c r="C6" s="78"/>
      <c r="D6" s="79"/>
      <c r="E6" s="79"/>
      <c r="F6" s="80"/>
      <c r="G6" s="81"/>
      <c r="H6" s="81"/>
      <c r="I6" s="82"/>
    </row>
    <row r="7" spans="1:9" s="71" customFormat="1" ht="48.95" customHeight="1" x14ac:dyDescent="0.2">
      <c r="A7" s="110"/>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B5</f>
        <v>45856</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45856</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45856</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055118110236221" bottom="0.74803149606299213" header="0.31496062992125984" footer="0.31496062992125984"/>
  <pageSetup scale="86" orientation="portrait" r:id="rId1"/>
  <headerFooter>
    <oddHeader>&amp;L&amp;G&amp;C&amp;"Arial,Negrita"&amp;14CONTROL PARA RESPALDO DE INFORMACIÓN DIGITAL &amp;"Arial,Normal"&amp;12
JULIO 2024&amp;R&amp;10&amp;K00+000F___-v___-__-P____-v01</oddHeader>
  </headerFooter>
  <colBreaks count="1" manualBreakCount="1">
    <brk id="9" min="1" max="103" man="1"/>
  </colBreaks>
  <drawing r:id="rId2"/>
  <legacyDrawingHF r:id="rId3"/>
  <tableParts count="1">
    <tablePart r:id="rId4"/>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1"/>
  <dimension ref="A1:I23"/>
  <sheetViews>
    <sheetView showGridLines="0" zoomScaleNormal="100" zoomScaleSheetLayoutView="100" workbookViewId="0">
      <selection activeCell="K4" sqref="K4"/>
    </sheetView>
  </sheetViews>
  <sheetFormatPr baseColWidth="10" defaultColWidth="11.5546875" defaultRowHeight="42.75" customHeight="1" x14ac:dyDescent="0.25"/>
  <cols>
    <col min="1" max="1" width="11.109375" style="94"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'3-JUL'!A1:I1</f>
        <v>DIGITE EL NOMBRE DE LA UNIDAD ADMINISTRATIVA</v>
      </c>
      <c r="B1" s="183"/>
      <c r="C1" s="183"/>
      <c r="D1" s="183"/>
      <c r="E1" s="183"/>
      <c r="F1" s="183"/>
      <c r="G1" s="183"/>
      <c r="H1" s="183"/>
      <c r="I1" s="183"/>
    </row>
    <row r="2" spans="1:9" s="71" customFormat="1" ht="53.25" customHeight="1" x14ac:dyDescent="0.2">
      <c r="A2" s="67" t="s">
        <v>9</v>
      </c>
      <c r="B2" s="67" t="s">
        <v>3</v>
      </c>
      <c r="C2" s="67" t="s">
        <v>0</v>
      </c>
      <c r="D2" s="67" t="s">
        <v>1</v>
      </c>
      <c r="E2" s="67" t="s">
        <v>2</v>
      </c>
      <c r="F2" s="68"/>
      <c r="G2" s="69"/>
      <c r="H2" s="69"/>
      <c r="I2" s="70"/>
    </row>
    <row r="3" spans="1:9" s="71" customFormat="1" ht="48.95" customHeight="1" x14ac:dyDescent="0.2">
      <c r="A3" s="76" t="s">
        <v>63</v>
      </c>
      <c r="B3" s="77">
        <f>Tabla132457891011121415161718192021222324252627282930[[#This Row],[FECHA]]</f>
        <v>45842</v>
      </c>
      <c r="C3" s="78">
        <f>Tabla132457891011121415161718192021222324252627282930[[#This Row],[GB]]</f>
        <v>0</v>
      </c>
      <c r="D3" s="79">
        <f>Tabla132457891011121415161718192021222324252627282930[[#This Row],[ARCHIVOS]]</f>
        <v>0</v>
      </c>
      <c r="E3" s="79">
        <f>Tabla132457891011121415161718192021222324252627282930[[#This Row],[CARPETAS]]</f>
        <v>0</v>
      </c>
      <c r="F3" s="184" t="s">
        <v>42</v>
      </c>
      <c r="G3" s="185"/>
      <c r="H3" s="185"/>
      <c r="I3" s="186"/>
    </row>
    <row r="4" spans="1:9" s="71" customFormat="1" ht="48.95" customHeight="1" x14ac:dyDescent="0.2">
      <c r="A4" s="76" t="s">
        <v>64</v>
      </c>
      <c r="B4" s="77">
        <f>Tabla132457891011121415161718192021222324252627282930[[#This Row],[FECHA]]</f>
        <v>45849</v>
      </c>
      <c r="C4" s="78">
        <f>Tabla132457891011121415161718192021222324252627282930[[#This Row],[GB]]</f>
        <v>0</v>
      </c>
      <c r="D4" s="79">
        <f>Tabla132457891011121415161718192021222324252627282930[[#This Row],[ARCHIVOS]]</f>
        <v>0</v>
      </c>
      <c r="E4" s="79">
        <f>Tabla132457891011121415161718192021222324252627282930[[#This Row],[CARPETAS]]</f>
        <v>0</v>
      </c>
      <c r="F4" s="187"/>
      <c r="G4" s="185"/>
      <c r="H4" s="185"/>
      <c r="I4" s="186"/>
    </row>
    <row r="5" spans="1:9" s="71" customFormat="1" ht="48.95" customHeight="1" x14ac:dyDescent="0.2">
      <c r="A5" s="76" t="s">
        <v>65</v>
      </c>
      <c r="B5" s="77">
        <f>Tabla132457891011121415161718192021222324252627282930[[#This Row],[FECHA]]</f>
        <v>45856</v>
      </c>
      <c r="C5" s="78">
        <f>Tabla132457891011121415161718192021222324252627282930[[#This Row],[GB]]</f>
        <v>0</v>
      </c>
      <c r="D5" s="79">
        <f>Tabla132457891011121415161718192021222324252627282930[[#This Row],[ARCHIVOS]]</f>
        <v>0</v>
      </c>
      <c r="E5" s="79">
        <f>Tabla132457891011121415161718192021222324252627282930[[#This Row],[CARPETAS]]</f>
        <v>0</v>
      </c>
      <c r="F5" s="187"/>
      <c r="G5" s="185"/>
      <c r="H5" s="185"/>
      <c r="I5" s="186"/>
    </row>
    <row r="6" spans="1:9" s="95" customFormat="1" ht="48.95" customHeight="1" x14ac:dyDescent="0.2">
      <c r="A6" s="72" t="s">
        <v>66</v>
      </c>
      <c r="B6" s="73">
        <v>45863</v>
      </c>
      <c r="C6" s="74">
        <v>0</v>
      </c>
      <c r="D6" s="75">
        <v>0</v>
      </c>
      <c r="E6" s="75">
        <v>0</v>
      </c>
      <c r="F6" s="96"/>
      <c r="G6" s="97"/>
      <c r="H6" s="97"/>
      <c r="I6" s="98"/>
    </row>
    <row r="7" spans="1:9" s="71" customFormat="1" ht="48.95" customHeight="1" x14ac:dyDescent="0.2">
      <c r="A7" s="110"/>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B6</f>
        <v>45863</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45863</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45863</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8425196850393704" bottom="0.74803149606299213" header="0.31496062992125984" footer="0.31496062992125984"/>
  <pageSetup scale="86" orientation="portrait" r:id="rId1"/>
  <headerFooter>
    <oddHeader>&amp;L&amp;G&amp;C&amp;"Arial,Negrita"&amp;14CONTROL PARA RESPALDO DE INFORMACIÓN DIGITAL &amp;"Arial,Normal"&amp;12
JULIO 2024&amp;R&amp;10&amp;K00+000F___-v___-__-P____-v01</oddHeader>
  </headerFooter>
  <colBreaks count="1" manualBreakCount="1">
    <brk id="9" min="1" max="103" man="1"/>
  </colBreaks>
  <drawing r:id="rId2"/>
  <legacyDrawingHF r:id="rId3"/>
  <tableParts count="1">
    <tablePart r:id="rId4"/>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2">
    <tabColor rgb="FF92D050"/>
  </sheetPr>
  <dimension ref="A1:I23"/>
  <sheetViews>
    <sheetView showGridLines="0" zoomScaleNormal="100" zoomScaleSheetLayoutView="100" workbookViewId="0">
      <selection activeCell="F3" sqref="F3:I5"/>
    </sheetView>
  </sheetViews>
  <sheetFormatPr baseColWidth="10" defaultColWidth="11.5546875" defaultRowHeight="42.75" customHeight="1" x14ac:dyDescent="0.25"/>
  <cols>
    <col min="1" max="1" width="12.33203125" style="94" bestFit="1" customWidth="1"/>
    <col min="2" max="5" width="9.77734375" style="94" customWidth="1"/>
    <col min="6" max="9" width="8.88671875" style="66" customWidth="1"/>
    <col min="10" max="10" width="11.109375" style="66" customWidth="1"/>
    <col min="11" max="16384" width="11.5546875" style="66"/>
  </cols>
  <sheetData>
    <row r="1" spans="1:9" ht="45.2" customHeight="1" x14ac:dyDescent="0.25">
      <c r="A1" s="183" t="str">
        <f>'4-JUL'!A1:I1</f>
        <v>DIGITE EL NOMBRE DE LA UNIDAD ADMINISTRATIVA</v>
      </c>
      <c r="B1" s="183"/>
      <c r="C1" s="183"/>
      <c r="D1" s="183"/>
      <c r="E1" s="183"/>
      <c r="F1" s="183"/>
      <c r="G1" s="183"/>
      <c r="H1" s="183"/>
      <c r="I1" s="183"/>
    </row>
    <row r="2" spans="1:9" s="71" customFormat="1" ht="53.25" customHeight="1" x14ac:dyDescent="0.2">
      <c r="A2" s="67" t="s">
        <v>16</v>
      </c>
      <c r="B2" s="67" t="s">
        <v>3</v>
      </c>
      <c r="C2" s="67" t="s">
        <v>0</v>
      </c>
      <c r="D2" s="67" t="s">
        <v>1</v>
      </c>
      <c r="E2" s="67" t="s">
        <v>2</v>
      </c>
      <c r="F2" s="68"/>
      <c r="G2" s="69"/>
      <c r="H2" s="69"/>
      <c r="I2" s="70"/>
    </row>
    <row r="3" spans="1:9" s="95" customFormat="1" ht="48.95" customHeight="1" x14ac:dyDescent="0.2">
      <c r="A3" s="128" t="s">
        <v>68</v>
      </c>
      <c r="B3" s="129">
        <v>45870</v>
      </c>
      <c r="C3" s="130">
        <v>0</v>
      </c>
      <c r="D3" s="131">
        <v>0</v>
      </c>
      <c r="E3" s="131">
        <v>0</v>
      </c>
      <c r="F3" s="184" t="s">
        <v>42</v>
      </c>
      <c r="G3" s="185"/>
      <c r="H3" s="185"/>
      <c r="I3" s="186"/>
    </row>
    <row r="4" spans="1:9" s="71" customFormat="1" ht="48.95" customHeight="1" x14ac:dyDescent="0.2">
      <c r="A4" s="76" t="s">
        <v>69</v>
      </c>
      <c r="B4" s="77"/>
      <c r="C4" s="78"/>
      <c r="D4" s="79"/>
      <c r="E4" s="79"/>
      <c r="F4" s="187"/>
      <c r="G4" s="185"/>
      <c r="H4" s="185"/>
      <c r="I4" s="186"/>
    </row>
    <row r="5" spans="1:9" s="71" customFormat="1" ht="48.95" customHeight="1" x14ac:dyDescent="0.2">
      <c r="A5" s="76" t="s">
        <v>70</v>
      </c>
      <c r="B5" s="77"/>
      <c r="C5" s="78"/>
      <c r="D5" s="79"/>
      <c r="E5" s="79"/>
      <c r="F5" s="187"/>
      <c r="G5" s="185"/>
      <c r="H5" s="185"/>
      <c r="I5" s="186"/>
    </row>
    <row r="6" spans="1:9" s="71" customFormat="1" ht="48.95" customHeight="1" x14ac:dyDescent="0.2">
      <c r="A6" s="76" t="s">
        <v>67</v>
      </c>
      <c r="B6" s="77"/>
      <c r="C6" s="78"/>
      <c r="D6" s="79"/>
      <c r="E6" s="79"/>
      <c r="F6" s="80"/>
      <c r="G6" s="81"/>
      <c r="H6" s="81"/>
      <c r="I6" s="82"/>
    </row>
    <row r="7" spans="1:9" s="71" customFormat="1" ht="48.95" customHeight="1" x14ac:dyDescent="0.2">
      <c r="A7" s="76" t="s">
        <v>71</v>
      </c>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248"/>
      <c r="B10" s="249"/>
      <c r="C10" s="249"/>
      <c r="D10" s="249"/>
      <c r="E10" s="249"/>
      <c r="F10" s="249"/>
      <c r="G10" s="249"/>
      <c r="H10" s="249"/>
      <c r="I10" s="250"/>
    </row>
    <row r="11" spans="1:9" s="71" customFormat="1" ht="24.75" customHeight="1" x14ac:dyDescent="0.2">
      <c r="A11" s="251"/>
      <c r="B11" s="252"/>
      <c r="C11" s="252"/>
      <c r="D11" s="252"/>
      <c r="E11" s="252"/>
      <c r="F11" s="252"/>
      <c r="G11" s="252"/>
      <c r="H11" s="252"/>
      <c r="I11" s="253"/>
    </row>
    <row r="12" spans="1:9" s="71" customFormat="1" ht="24.75" customHeight="1" x14ac:dyDescent="0.2">
      <c r="A12" s="251"/>
      <c r="B12" s="252"/>
      <c r="C12" s="252"/>
      <c r="D12" s="252"/>
      <c r="E12" s="252"/>
      <c r="F12" s="252"/>
      <c r="G12" s="252"/>
      <c r="H12" s="252"/>
      <c r="I12" s="253"/>
    </row>
    <row r="13" spans="1:9" s="71" customFormat="1" ht="24.75" customHeight="1" x14ac:dyDescent="0.2">
      <c r="A13" s="254"/>
      <c r="B13" s="255"/>
      <c r="C13" s="255"/>
      <c r="D13" s="255"/>
      <c r="E13" s="255"/>
      <c r="F13" s="255"/>
      <c r="G13" s="255"/>
      <c r="H13" s="255"/>
      <c r="I13" s="256"/>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B3</f>
        <v>45870</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45870</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45870</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4488188976377963" bottom="0.74803149606299213" header="0.31496062992125984" footer="0.31496062992125984"/>
  <pageSetup scale="86" orientation="portrait" r:id="rId1"/>
  <headerFooter>
    <oddHeader>&amp;L&amp;G&amp;C&amp;"Arial,Negrita"&amp;14CONTROL PARA RESPALDO DE INFORMACIÓN DIGITAL &amp;"Arial,Normal"&amp;12
AGOSTO 2024&amp;R&amp;10&amp;K00+000F___-v___-__-P____-v01</oddHeader>
  </headerFooter>
  <colBreaks count="1" manualBreakCount="1">
    <brk id="9" min="1" max="103" man="1"/>
  </colBreaks>
  <drawing r:id="rId2"/>
  <legacyDrawingHF r:id="rId3"/>
  <tableParts count="1">
    <tablePart r:id="rId4"/>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3">
    <tabColor rgb="FF92D050"/>
  </sheetPr>
  <dimension ref="A1:I23"/>
  <sheetViews>
    <sheetView showGridLines="0" zoomScaleNormal="100" zoomScaleSheetLayoutView="100" workbookViewId="0">
      <selection activeCell="K3" sqref="K3"/>
    </sheetView>
  </sheetViews>
  <sheetFormatPr baseColWidth="10" defaultColWidth="11.5546875" defaultRowHeight="42.75" customHeight="1" x14ac:dyDescent="0.25"/>
  <cols>
    <col min="1" max="1" width="12.33203125" style="94" bestFit="1"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'1-AGO'!A1:I1</f>
        <v>DIGITE EL NOMBRE DE LA UNIDAD ADMINISTRATIVA</v>
      </c>
      <c r="B1" s="183"/>
      <c r="C1" s="183"/>
      <c r="D1" s="183"/>
      <c r="E1" s="183"/>
      <c r="F1" s="183"/>
      <c r="G1" s="183"/>
      <c r="H1" s="183"/>
      <c r="I1" s="183"/>
    </row>
    <row r="2" spans="1:9" s="71" customFormat="1" ht="53.25" customHeight="1" x14ac:dyDescent="0.2">
      <c r="A2" s="67" t="s">
        <v>16</v>
      </c>
      <c r="B2" s="67" t="s">
        <v>3</v>
      </c>
      <c r="C2" s="67" t="s">
        <v>0</v>
      </c>
      <c r="D2" s="67" t="s">
        <v>1</v>
      </c>
      <c r="E2" s="67" t="s">
        <v>2</v>
      </c>
      <c r="F2" s="68"/>
      <c r="G2" s="69"/>
      <c r="H2" s="69"/>
      <c r="I2" s="70"/>
    </row>
    <row r="3" spans="1:9" s="71" customFormat="1" ht="48.95" customHeight="1" x14ac:dyDescent="0.2">
      <c r="A3" s="76" t="s">
        <v>68</v>
      </c>
      <c r="B3" s="77">
        <f>Tabla1324578910111214151617181920212223242526272829303132[[#This Row],[FECHA]]</f>
        <v>45870</v>
      </c>
      <c r="C3" s="78">
        <f>Tabla1324578910111214151617181920212223242526272829303132[[#This Row],[GB]]</f>
        <v>0</v>
      </c>
      <c r="D3" s="79">
        <f>Tabla1324578910111214151617181920212223242526272829303132[[#This Row],[ARCHIVOS]]</f>
        <v>0</v>
      </c>
      <c r="E3" s="79">
        <f>Tabla1324578910111214151617181920212223242526272829303132[[#This Row],[CARPETAS]]</f>
        <v>0</v>
      </c>
      <c r="F3" s="184" t="s">
        <v>42</v>
      </c>
      <c r="G3" s="185"/>
      <c r="H3" s="185"/>
      <c r="I3" s="186"/>
    </row>
    <row r="4" spans="1:9" s="95" customFormat="1" ht="48.95" customHeight="1" x14ac:dyDescent="0.2">
      <c r="A4" s="72" t="s">
        <v>69</v>
      </c>
      <c r="B4" s="73">
        <v>45877</v>
      </c>
      <c r="C4" s="74">
        <v>0</v>
      </c>
      <c r="D4" s="75">
        <v>0</v>
      </c>
      <c r="E4" s="75">
        <v>0</v>
      </c>
      <c r="F4" s="187"/>
      <c r="G4" s="185"/>
      <c r="H4" s="185"/>
      <c r="I4" s="186"/>
    </row>
    <row r="5" spans="1:9" s="71" customFormat="1" ht="48.95" customHeight="1" x14ac:dyDescent="0.2">
      <c r="A5" s="76" t="s">
        <v>70</v>
      </c>
      <c r="B5" s="77"/>
      <c r="C5" s="78"/>
      <c r="D5" s="79"/>
      <c r="E5" s="79"/>
      <c r="F5" s="187"/>
      <c r="G5" s="185"/>
      <c r="H5" s="185"/>
      <c r="I5" s="186"/>
    </row>
    <row r="6" spans="1:9" s="71" customFormat="1" ht="48.95" customHeight="1" x14ac:dyDescent="0.2">
      <c r="A6" s="76" t="s">
        <v>67</v>
      </c>
      <c r="B6" s="77"/>
      <c r="C6" s="78"/>
      <c r="D6" s="79"/>
      <c r="E6" s="79"/>
      <c r="F6" s="80"/>
      <c r="G6" s="81"/>
      <c r="H6" s="81"/>
      <c r="I6" s="82"/>
    </row>
    <row r="7" spans="1:9" s="71" customFormat="1" ht="48.95" customHeight="1" x14ac:dyDescent="0.2">
      <c r="A7" s="76" t="s">
        <v>71</v>
      </c>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B4</f>
        <v>45877</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45877</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45877</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055118110236221" bottom="0.74803149606299213" header="0.31496062992125984" footer="0.31496062992125984"/>
  <pageSetup scale="86" orientation="portrait" r:id="rId1"/>
  <headerFooter>
    <oddHeader>&amp;L&amp;G&amp;C&amp;"Arial,Negrita"&amp;14CONTROL PARA RESPALDO DE INFORMACIÓN DIGITAL &amp;"Arial,Normal"&amp;12
AGOSTO 2024&amp;R&amp;10&amp;K00+000F___-v___-__-P____-v01</oddHeader>
  </headerFooter>
  <colBreaks count="1" manualBreakCount="1">
    <brk id="9" min="1" max="103" man="1"/>
  </colBreaks>
  <drawing r:id="rId2"/>
  <legacyDrawingHF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I23"/>
  <sheetViews>
    <sheetView showGridLines="0" zoomScaleNormal="100" zoomScaleSheetLayoutView="100" zoomScalePageLayoutView="70" workbookViewId="0">
      <selection activeCell="F3" sqref="F3:I5"/>
    </sheetView>
  </sheetViews>
  <sheetFormatPr baseColWidth="10" defaultColWidth="11.5546875" defaultRowHeight="42.75" customHeight="1" x14ac:dyDescent="0.25"/>
  <cols>
    <col min="1" max="1" width="11" style="94" bestFit="1" customWidth="1"/>
    <col min="2" max="5" width="10.44140625" style="94" customWidth="1"/>
    <col min="6" max="9" width="8.88671875" style="66" customWidth="1"/>
    <col min="10" max="10" width="11.109375" style="66" customWidth="1"/>
    <col min="11" max="16384" width="11.5546875" style="66"/>
  </cols>
  <sheetData>
    <row r="1" spans="1:9" ht="45.2" customHeight="1" x14ac:dyDescent="0.25">
      <c r="A1" s="183" t="str">
        <f>ANUAL!A2</f>
        <v>DIGITE EL NOMBRE DE LA UNIDAD ADMINISTRATIVA</v>
      </c>
      <c r="B1" s="183"/>
      <c r="C1" s="183"/>
      <c r="D1" s="183"/>
      <c r="E1" s="183"/>
      <c r="F1" s="183"/>
      <c r="G1" s="183"/>
      <c r="H1" s="183"/>
      <c r="I1" s="183"/>
    </row>
    <row r="2" spans="1:9" s="71" customFormat="1" ht="53.25" customHeight="1" x14ac:dyDescent="0.2">
      <c r="A2" s="67" t="s">
        <v>10</v>
      </c>
      <c r="B2" s="67" t="s">
        <v>3</v>
      </c>
      <c r="C2" s="67" t="s">
        <v>0</v>
      </c>
      <c r="D2" s="67" t="s">
        <v>1</v>
      </c>
      <c r="E2" s="67" t="s">
        <v>2</v>
      </c>
      <c r="F2" s="68"/>
      <c r="G2" s="69"/>
      <c r="H2" s="69"/>
      <c r="I2" s="70"/>
    </row>
    <row r="3" spans="1:9" s="71" customFormat="1" ht="48.95" customHeight="1" x14ac:dyDescent="0.2">
      <c r="A3" s="72" t="s">
        <v>4</v>
      </c>
      <c r="B3" s="73">
        <v>45660</v>
      </c>
      <c r="C3" s="74">
        <v>0</v>
      </c>
      <c r="D3" s="75">
        <v>0</v>
      </c>
      <c r="E3" s="75">
        <v>0</v>
      </c>
      <c r="F3" s="184" t="s">
        <v>42</v>
      </c>
      <c r="G3" s="185"/>
      <c r="H3" s="185"/>
      <c r="I3" s="186"/>
    </row>
    <row r="4" spans="1:9" s="71" customFormat="1" ht="48.95" customHeight="1" x14ac:dyDescent="0.2">
      <c r="A4" s="76" t="s">
        <v>5</v>
      </c>
      <c r="B4" s="77"/>
      <c r="C4" s="78"/>
      <c r="D4" s="79"/>
      <c r="E4" s="79"/>
      <c r="F4" s="187"/>
      <c r="G4" s="185"/>
      <c r="H4" s="185"/>
      <c r="I4" s="186"/>
    </row>
    <row r="5" spans="1:9" s="71" customFormat="1" ht="48.95" customHeight="1" x14ac:dyDescent="0.2">
      <c r="A5" s="76" t="s">
        <v>6</v>
      </c>
      <c r="B5" s="77"/>
      <c r="C5" s="78"/>
      <c r="D5" s="79"/>
      <c r="E5" s="79"/>
      <c r="F5" s="187"/>
      <c r="G5" s="185"/>
      <c r="H5" s="185"/>
      <c r="I5" s="186"/>
    </row>
    <row r="6" spans="1:9" s="71" customFormat="1" ht="48.95" customHeight="1" x14ac:dyDescent="0.2">
      <c r="A6" s="76" t="s">
        <v>7</v>
      </c>
      <c r="B6" s="77"/>
      <c r="C6" s="78"/>
      <c r="D6" s="79"/>
      <c r="E6" s="79"/>
      <c r="F6" s="80"/>
      <c r="G6" s="81"/>
      <c r="H6" s="81"/>
      <c r="I6" s="82"/>
    </row>
    <row r="7" spans="1:9" s="71" customFormat="1" ht="48.95" customHeight="1" x14ac:dyDescent="0.2">
      <c r="A7" s="76"/>
      <c r="B7" s="77"/>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 customHeight="1" x14ac:dyDescent="0.2">
      <c r="A10" s="190"/>
      <c r="B10" s="191"/>
      <c r="C10" s="191"/>
      <c r="D10" s="191"/>
      <c r="E10" s="191"/>
      <c r="F10" s="191"/>
      <c r="G10" s="191"/>
      <c r="H10" s="191"/>
      <c r="I10" s="192"/>
    </row>
    <row r="11" spans="1:9" s="71" customFormat="1" ht="24" customHeight="1" x14ac:dyDescent="0.2">
      <c r="A11" s="193"/>
      <c r="B11" s="194"/>
      <c r="C11" s="194"/>
      <c r="D11" s="194"/>
      <c r="E11" s="194"/>
      <c r="F11" s="194"/>
      <c r="G11" s="194"/>
      <c r="H11" s="194"/>
      <c r="I11" s="195"/>
    </row>
    <row r="12" spans="1:9" s="71" customFormat="1" ht="24" customHeight="1" x14ac:dyDescent="0.2">
      <c r="A12" s="193"/>
      <c r="B12" s="194"/>
      <c r="C12" s="194"/>
      <c r="D12" s="194"/>
      <c r="E12" s="194"/>
      <c r="F12" s="194"/>
      <c r="G12" s="194"/>
      <c r="H12" s="194"/>
      <c r="I12" s="195"/>
    </row>
    <row r="13" spans="1:9" s="71" customFormat="1" ht="24"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B3</f>
        <v>45660</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45660</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45660</v>
      </c>
      <c r="I21" s="205"/>
    </row>
    <row r="22" spans="1:9" s="71" customFormat="1" ht="33.75" customHeight="1" x14ac:dyDescent="0.2">
      <c r="A22" s="78"/>
      <c r="B22" s="86"/>
      <c r="C22" s="78"/>
      <c r="D22" s="79"/>
      <c r="E22" s="204" t="s">
        <v>44</v>
      </c>
      <c r="F22" s="205"/>
      <c r="G22" s="205"/>
      <c r="H22" s="205" t="s">
        <v>20</v>
      </c>
      <c r="I22" s="205"/>
    </row>
    <row r="23" spans="1:9" s="71" customFormat="1" ht="15" customHeight="1" x14ac:dyDescent="0.2">
      <c r="A23" s="78"/>
      <c r="B23" s="86"/>
      <c r="C23" s="78"/>
      <c r="D23" s="79"/>
      <c r="E23" s="188" t="s">
        <v>41</v>
      </c>
      <c r="F23" s="188"/>
      <c r="G23" s="188"/>
      <c r="H23" s="91"/>
      <c r="I23" s="91"/>
    </row>
  </sheetData>
  <mergeCells count="15">
    <mergeCell ref="A1:I1"/>
    <mergeCell ref="F3:I5"/>
    <mergeCell ref="E23:G23"/>
    <mergeCell ref="A9:I9"/>
    <mergeCell ref="A10:I13"/>
    <mergeCell ref="H14:I14"/>
    <mergeCell ref="H16:I16"/>
    <mergeCell ref="H18:I18"/>
    <mergeCell ref="E16:G16"/>
    <mergeCell ref="E19:G19"/>
    <mergeCell ref="H19:I19"/>
    <mergeCell ref="H15:I15"/>
    <mergeCell ref="E21:I22"/>
    <mergeCell ref="E17:G17"/>
    <mergeCell ref="E20:G20"/>
  </mergeCells>
  <printOptions horizontalCentered="1"/>
  <pageMargins left="0.11811023622047245" right="0.11811023622047245" top="0.98425196850393704" bottom="0.74803149606299213" header="0.31496062992125984" footer="0.31496062992125984"/>
  <pageSetup scale="88" orientation="portrait" verticalDpi="4294967295" r:id="rId1"/>
  <headerFooter>
    <oddHeader>&amp;L&amp;G&amp;C&amp;"Arial,Negrita"&amp;14CONTROL PARA RESPALDO DE INFORMACIÓN DIGITAL&amp;"Arial,Normal"&amp;12
ENERO 2024
&amp;R&amp;10&amp;K00+000F___-v___-__-P____-v01</oddHeader>
  </headerFooter>
  <colBreaks count="1" manualBreakCount="1">
    <brk id="9" min="1" max="103" man="1"/>
  </colBreaks>
  <drawing r:id="rId2"/>
  <legacyDrawingHF r:id="rId3"/>
  <tableParts count="1">
    <tablePart r:id="rId4"/>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4">
    <tabColor rgb="FF92D050"/>
  </sheetPr>
  <dimension ref="A1:I23"/>
  <sheetViews>
    <sheetView showGridLines="0" zoomScaleNormal="100" zoomScaleSheetLayoutView="100" workbookViewId="0">
      <selection sqref="A1:I1"/>
    </sheetView>
  </sheetViews>
  <sheetFormatPr baseColWidth="10" defaultColWidth="11.5546875" defaultRowHeight="42.75" customHeight="1" x14ac:dyDescent="0.25"/>
  <cols>
    <col min="1" max="1" width="12.33203125" style="94" bestFit="1"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'2-AGO'!A1:I1</f>
        <v>DIGITE EL NOMBRE DE LA UNIDAD ADMINISTRATIVA</v>
      </c>
      <c r="B1" s="183"/>
      <c r="C1" s="183"/>
      <c r="D1" s="183"/>
      <c r="E1" s="183"/>
      <c r="F1" s="183"/>
      <c r="G1" s="183"/>
      <c r="H1" s="183"/>
      <c r="I1" s="183"/>
    </row>
    <row r="2" spans="1:9" s="71" customFormat="1" ht="53.25" customHeight="1" x14ac:dyDescent="0.2">
      <c r="A2" s="67" t="s">
        <v>16</v>
      </c>
      <c r="B2" s="67" t="s">
        <v>3</v>
      </c>
      <c r="C2" s="67" t="s">
        <v>0</v>
      </c>
      <c r="D2" s="67" t="s">
        <v>1</v>
      </c>
      <c r="E2" s="67" t="s">
        <v>2</v>
      </c>
      <c r="F2" s="68"/>
      <c r="G2" s="69"/>
      <c r="H2" s="69"/>
      <c r="I2" s="70"/>
    </row>
    <row r="3" spans="1:9" s="71" customFormat="1" ht="48.95" customHeight="1" x14ac:dyDescent="0.2">
      <c r="A3" s="76" t="s">
        <v>68</v>
      </c>
      <c r="B3" s="77">
        <f>Tabla132457891011121415161718192021222324252627282930313233[[#This Row],[FECHA]]</f>
        <v>45870</v>
      </c>
      <c r="C3" s="78">
        <f>Tabla132457891011121415161718192021222324252627282930313233[[#This Row],[GB]]</f>
        <v>0</v>
      </c>
      <c r="D3" s="79">
        <f>Tabla132457891011121415161718192021222324252627282930313233[[#This Row],[ARCHIVOS]]</f>
        <v>0</v>
      </c>
      <c r="E3" s="79">
        <f>Tabla132457891011121415161718192021222324252627282930313233[[#This Row],[CARPETAS]]</f>
        <v>0</v>
      </c>
      <c r="F3" s="184" t="s">
        <v>42</v>
      </c>
      <c r="G3" s="185"/>
      <c r="H3" s="185"/>
      <c r="I3" s="186"/>
    </row>
    <row r="4" spans="1:9" s="71" customFormat="1" ht="48.95" customHeight="1" x14ac:dyDescent="0.2">
      <c r="A4" s="76" t="s">
        <v>69</v>
      </c>
      <c r="B4" s="77">
        <f>Tabla132457891011121415161718192021222324252627282930313233[[#This Row],[FECHA]]</f>
        <v>45877</v>
      </c>
      <c r="C4" s="78">
        <f>Tabla132457891011121415161718192021222324252627282930313233[[#This Row],[GB]]</f>
        <v>0</v>
      </c>
      <c r="D4" s="79">
        <f>Tabla132457891011121415161718192021222324252627282930313233[[#This Row],[ARCHIVOS]]</f>
        <v>0</v>
      </c>
      <c r="E4" s="79">
        <f>Tabla132457891011121415161718192021222324252627282930313233[[#This Row],[CARPETAS]]</f>
        <v>0</v>
      </c>
      <c r="F4" s="187"/>
      <c r="G4" s="185"/>
      <c r="H4" s="185"/>
      <c r="I4" s="186"/>
    </row>
    <row r="5" spans="1:9" s="95" customFormat="1" ht="48.95" customHeight="1" x14ac:dyDescent="0.2">
      <c r="A5" s="72" t="s">
        <v>70</v>
      </c>
      <c r="B5" s="73">
        <v>45883</v>
      </c>
      <c r="C5" s="74">
        <v>0</v>
      </c>
      <c r="D5" s="75">
        <v>0</v>
      </c>
      <c r="E5" s="75">
        <v>0</v>
      </c>
      <c r="F5" s="187"/>
      <c r="G5" s="185"/>
      <c r="H5" s="185"/>
      <c r="I5" s="186"/>
    </row>
    <row r="6" spans="1:9" s="71" customFormat="1" ht="48.95" customHeight="1" x14ac:dyDescent="0.2">
      <c r="A6" s="76" t="s">
        <v>67</v>
      </c>
      <c r="B6" s="77"/>
      <c r="C6" s="78"/>
      <c r="D6" s="79"/>
      <c r="E6" s="79"/>
      <c r="F6" s="80"/>
      <c r="G6" s="81"/>
      <c r="H6" s="81"/>
      <c r="I6" s="82"/>
    </row>
    <row r="7" spans="1:9" s="71" customFormat="1" ht="48.95" customHeight="1" x14ac:dyDescent="0.2">
      <c r="A7" s="76" t="s">
        <v>71</v>
      </c>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B5</f>
        <v>45883</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45883</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45883</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055118110236221" bottom="0.74803149606299213" header="0.31496062992125984" footer="0.31496062992125984"/>
  <pageSetup scale="81" orientation="portrait" r:id="rId1"/>
  <headerFooter>
    <oddHeader>&amp;L&amp;K00+000&amp;G&amp;C&amp;"Arial,Negrita"&amp;14CONTROL PARA RESPALDO DE INFORMACIÓN DIGITAL &amp;"Arial,Normal"&amp;12
AGOSTO 2024&amp;R&amp;10&amp;K00+000F___-v___-__-P____-v01</oddHeader>
  </headerFooter>
  <colBreaks count="1" manualBreakCount="1">
    <brk id="9" min="1" max="103" man="1"/>
  </colBreaks>
  <drawing r:id="rId2"/>
  <legacyDrawingHF r:id="rId3"/>
  <tableParts count="1">
    <tablePart r:id="rId4"/>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35">
    <tabColor rgb="FF92D050"/>
  </sheetPr>
  <dimension ref="A1:I23"/>
  <sheetViews>
    <sheetView showGridLines="0" zoomScaleNormal="100" zoomScaleSheetLayoutView="100" workbookViewId="0">
      <selection activeCell="L5" sqref="L5"/>
    </sheetView>
  </sheetViews>
  <sheetFormatPr baseColWidth="10" defaultColWidth="11.5546875" defaultRowHeight="42.75" customHeight="1" x14ac:dyDescent="0.25"/>
  <cols>
    <col min="1" max="1" width="12.33203125" style="94" bestFit="1"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'3-AGO'!A1:I1</f>
        <v>DIGITE EL NOMBRE DE LA UNIDAD ADMINISTRATIVA</v>
      </c>
      <c r="B1" s="183"/>
      <c r="C1" s="183"/>
      <c r="D1" s="183"/>
      <c r="E1" s="183"/>
      <c r="F1" s="183"/>
      <c r="G1" s="183"/>
      <c r="H1" s="183"/>
      <c r="I1" s="183"/>
    </row>
    <row r="2" spans="1:9" s="71" customFormat="1" ht="53.25" customHeight="1" x14ac:dyDescent="0.2">
      <c r="A2" s="67" t="s">
        <v>16</v>
      </c>
      <c r="B2" s="67" t="s">
        <v>3</v>
      </c>
      <c r="C2" s="67" t="s">
        <v>0</v>
      </c>
      <c r="D2" s="67" t="s">
        <v>1</v>
      </c>
      <c r="E2" s="67" t="s">
        <v>2</v>
      </c>
      <c r="F2" s="68"/>
      <c r="G2" s="69"/>
      <c r="H2" s="69"/>
      <c r="I2" s="70"/>
    </row>
    <row r="3" spans="1:9" s="71" customFormat="1" ht="48.95" customHeight="1" x14ac:dyDescent="0.2">
      <c r="A3" s="76" t="s">
        <v>68</v>
      </c>
      <c r="B3" s="77">
        <f>Tabla13245789101112141516171819202122232425262728293031323334[[#This Row],[FECHA]]</f>
        <v>45870</v>
      </c>
      <c r="C3" s="78">
        <f>Tabla13245789101112141516171819202122232425262728293031323334[[#This Row],[GB]]</f>
        <v>0</v>
      </c>
      <c r="D3" s="79">
        <f>Tabla13245789101112141516171819202122232425262728293031323334[[#This Row],[ARCHIVOS]]</f>
        <v>0</v>
      </c>
      <c r="E3" s="79">
        <f>Tabla13245789101112141516171819202122232425262728293031323334[[#This Row],[CARPETAS]]</f>
        <v>0</v>
      </c>
      <c r="F3" s="184" t="s">
        <v>42</v>
      </c>
      <c r="G3" s="185"/>
      <c r="H3" s="185"/>
      <c r="I3" s="186"/>
    </row>
    <row r="4" spans="1:9" s="71" customFormat="1" ht="48.95" customHeight="1" x14ac:dyDescent="0.2">
      <c r="A4" s="76" t="s">
        <v>69</v>
      </c>
      <c r="B4" s="77">
        <f>Tabla13245789101112141516171819202122232425262728293031323334[[#This Row],[FECHA]]</f>
        <v>45877</v>
      </c>
      <c r="C4" s="78">
        <f>Tabla13245789101112141516171819202122232425262728293031323334[[#This Row],[GB]]</f>
        <v>0</v>
      </c>
      <c r="D4" s="79">
        <f>Tabla13245789101112141516171819202122232425262728293031323334[[#This Row],[ARCHIVOS]]</f>
        <v>0</v>
      </c>
      <c r="E4" s="79">
        <f>Tabla13245789101112141516171819202122232425262728293031323334[[#This Row],[CARPETAS]]</f>
        <v>0</v>
      </c>
      <c r="F4" s="187"/>
      <c r="G4" s="185"/>
      <c r="H4" s="185"/>
      <c r="I4" s="186"/>
    </row>
    <row r="5" spans="1:9" s="71" customFormat="1" ht="48.95" customHeight="1" x14ac:dyDescent="0.2">
      <c r="A5" s="76" t="s">
        <v>70</v>
      </c>
      <c r="B5" s="77">
        <f>Tabla13245789101112141516171819202122232425262728293031323334[[#This Row],[FECHA]]</f>
        <v>45883</v>
      </c>
      <c r="C5" s="78">
        <f>Tabla13245789101112141516171819202122232425262728293031323334[[#This Row],[GB]]</f>
        <v>0</v>
      </c>
      <c r="D5" s="79">
        <f>Tabla13245789101112141516171819202122232425262728293031323334[[#This Row],[ARCHIVOS]]</f>
        <v>0</v>
      </c>
      <c r="E5" s="79">
        <f>Tabla13245789101112141516171819202122232425262728293031323334[[#This Row],[CARPETAS]]</f>
        <v>0</v>
      </c>
      <c r="F5" s="187"/>
      <c r="G5" s="185"/>
      <c r="H5" s="185"/>
      <c r="I5" s="186"/>
    </row>
    <row r="6" spans="1:9" s="95" customFormat="1" ht="48.95" customHeight="1" x14ac:dyDescent="0.2">
      <c r="A6" s="72" t="s">
        <v>67</v>
      </c>
      <c r="B6" s="73">
        <v>45891</v>
      </c>
      <c r="C6" s="74">
        <v>0</v>
      </c>
      <c r="D6" s="75">
        <v>0</v>
      </c>
      <c r="E6" s="75">
        <v>0</v>
      </c>
      <c r="F6" s="96"/>
      <c r="G6" s="97"/>
      <c r="H6" s="97"/>
      <c r="I6" s="98"/>
    </row>
    <row r="7" spans="1:9" s="71" customFormat="1" ht="48.95" customHeight="1" x14ac:dyDescent="0.2">
      <c r="A7" s="76" t="s">
        <v>71</v>
      </c>
      <c r="B7" s="77"/>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B6</f>
        <v>45891</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45891</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45891</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1.3779527559055118" bottom="0.74803149606299213" header="0.31496062992125984" footer="0.31496062992125984"/>
  <pageSetup scale="81" orientation="portrait" r:id="rId1"/>
  <headerFooter>
    <oddHeader>&amp;L&amp;G&amp;C&amp;"Arial,Negrita"&amp;14CONTROL PARA RESPALDO DE INFORMACIÓN DIGITAL &amp;"Arial,Normal"&amp;12
AGOSTO 2024&amp;R&amp;10&amp;K00+000F___-v___-__-P____-v01</oddHeader>
  </headerFooter>
  <colBreaks count="1" manualBreakCount="1">
    <brk id="9" min="1" max="103" man="1"/>
  </colBreaks>
  <drawing r:id="rId2"/>
  <legacyDrawingHF r:id="rId3"/>
  <tableParts count="1">
    <tablePart r:id="rId4"/>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9864E-4514-4AB7-A6B5-EED4B78A7755}">
  <sheetPr>
    <tabColor rgb="FF92D050"/>
  </sheetPr>
  <dimension ref="A1:I23"/>
  <sheetViews>
    <sheetView showGridLines="0" zoomScaleNormal="100" zoomScaleSheetLayoutView="100" workbookViewId="0">
      <selection activeCell="K9" sqref="K9"/>
    </sheetView>
  </sheetViews>
  <sheetFormatPr baseColWidth="10" defaultColWidth="11.5546875" defaultRowHeight="42.75" customHeight="1" x14ac:dyDescent="0.25"/>
  <cols>
    <col min="1" max="1" width="12.33203125" style="94" bestFit="1"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'3-AGO'!A1:I1</f>
        <v>DIGITE EL NOMBRE DE LA UNIDAD ADMINISTRATIVA</v>
      </c>
      <c r="B1" s="183"/>
      <c r="C1" s="183"/>
      <c r="D1" s="183"/>
      <c r="E1" s="183"/>
      <c r="F1" s="183"/>
      <c r="G1" s="183"/>
      <c r="H1" s="183"/>
      <c r="I1" s="183"/>
    </row>
    <row r="2" spans="1:9" s="71" customFormat="1" ht="53.25" customHeight="1" x14ac:dyDescent="0.2">
      <c r="A2" s="67" t="s">
        <v>16</v>
      </c>
      <c r="B2" s="67" t="s">
        <v>3</v>
      </c>
      <c r="C2" s="67" t="s">
        <v>0</v>
      </c>
      <c r="D2" s="67" t="s">
        <v>1</v>
      </c>
      <c r="E2" s="67" t="s">
        <v>2</v>
      </c>
      <c r="F2" s="68"/>
      <c r="G2" s="69"/>
      <c r="H2" s="69"/>
      <c r="I2" s="70"/>
    </row>
    <row r="3" spans="1:9" s="71" customFormat="1" ht="48.95" customHeight="1" x14ac:dyDescent="0.2">
      <c r="A3" s="76" t="s">
        <v>68</v>
      </c>
      <c r="B3" s="77">
        <f>Tabla13245789101112141516171819202122232425262728293031323334[[#This Row],[FECHA]]</f>
        <v>45870</v>
      </c>
      <c r="C3" s="78">
        <f>Tabla13245789101112141516171819202122232425262728293031323334[[#This Row],[GB]]</f>
        <v>0</v>
      </c>
      <c r="D3" s="79">
        <f>Tabla13245789101112141516171819202122232425262728293031323334[[#This Row],[ARCHIVOS]]</f>
        <v>0</v>
      </c>
      <c r="E3" s="79">
        <f>Tabla13245789101112141516171819202122232425262728293031323334[[#This Row],[CARPETAS]]</f>
        <v>0</v>
      </c>
      <c r="F3" s="184" t="s">
        <v>42</v>
      </c>
      <c r="G3" s="185"/>
      <c r="H3" s="185"/>
      <c r="I3" s="186"/>
    </row>
    <row r="4" spans="1:9" s="71" customFormat="1" ht="48.95" customHeight="1" x14ac:dyDescent="0.2">
      <c r="A4" s="76" t="s">
        <v>69</v>
      </c>
      <c r="B4" s="77">
        <f>Tabla13245789101112141516171819202122232425262728293031323334[[#This Row],[FECHA]]</f>
        <v>45877</v>
      </c>
      <c r="C4" s="78">
        <f>Tabla13245789101112141516171819202122232425262728293031323334[[#This Row],[GB]]</f>
        <v>0</v>
      </c>
      <c r="D4" s="79">
        <f>Tabla13245789101112141516171819202122232425262728293031323334[[#This Row],[ARCHIVOS]]</f>
        <v>0</v>
      </c>
      <c r="E4" s="79">
        <f>Tabla13245789101112141516171819202122232425262728293031323334[[#This Row],[CARPETAS]]</f>
        <v>0</v>
      </c>
      <c r="F4" s="187"/>
      <c r="G4" s="185"/>
      <c r="H4" s="185"/>
      <c r="I4" s="186"/>
    </row>
    <row r="5" spans="1:9" s="71" customFormat="1" ht="48.95" customHeight="1" x14ac:dyDescent="0.2">
      <c r="A5" s="76" t="s">
        <v>70</v>
      </c>
      <c r="B5" s="77">
        <f>Tabla13245789101112141516171819202122232425262728293031323334[[#This Row],[FECHA]]</f>
        <v>45883</v>
      </c>
      <c r="C5" s="78">
        <f>Tabla13245789101112141516171819202122232425262728293031323334[[#This Row],[GB]]</f>
        <v>0</v>
      </c>
      <c r="D5" s="79">
        <f>Tabla13245789101112141516171819202122232425262728293031323334[[#This Row],[ARCHIVOS]]</f>
        <v>0</v>
      </c>
      <c r="E5" s="79">
        <f>Tabla13245789101112141516171819202122232425262728293031323334[[#This Row],[CARPETAS]]</f>
        <v>0</v>
      </c>
      <c r="F5" s="187"/>
      <c r="G5" s="185"/>
      <c r="H5" s="185"/>
      <c r="I5" s="186"/>
    </row>
    <row r="6" spans="1:9" s="95" customFormat="1" ht="48.95" customHeight="1" x14ac:dyDescent="0.2">
      <c r="A6" s="76" t="s">
        <v>67</v>
      </c>
      <c r="B6" s="77">
        <f>Tabla1324578910111214151617181920212223242526272829303132333435[[#This Row],[FECHA]]</f>
        <v>45891</v>
      </c>
      <c r="C6" s="78">
        <f>Tabla1324578910111214151617181920212223242526272829303132333435[[#This Row],[GB]]</f>
        <v>0</v>
      </c>
      <c r="D6" s="79">
        <f>Tabla1324578910111214151617181920212223242526272829303132333435[[#This Row],[ARCHIVOS]]</f>
        <v>0</v>
      </c>
      <c r="E6" s="79">
        <f>Tabla1324578910111214151617181920212223242526272829303132333435[[#This Row],[CARPETAS]]</f>
        <v>0</v>
      </c>
      <c r="F6" s="96"/>
      <c r="G6" s="97"/>
      <c r="H6" s="97"/>
      <c r="I6" s="98"/>
    </row>
    <row r="7" spans="1:9" s="71" customFormat="1" ht="48.95" customHeight="1" x14ac:dyDescent="0.2">
      <c r="A7" s="72" t="s">
        <v>71</v>
      </c>
      <c r="B7" s="73">
        <v>45898</v>
      </c>
      <c r="C7" s="74">
        <v>0</v>
      </c>
      <c r="D7" s="75">
        <v>0</v>
      </c>
      <c r="E7" s="75">
        <v>0</v>
      </c>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B6</f>
        <v>45891</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45891</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45891</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E20:G20"/>
    <mergeCell ref="E21:I22"/>
    <mergeCell ref="E23:G23"/>
    <mergeCell ref="E16:G16"/>
    <mergeCell ref="H16:I16"/>
    <mergeCell ref="E17:G17"/>
    <mergeCell ref="H18:I18"/>
    <mergeCell ref="E19:G19"/>
    <mergeCell ref="H19:I19"/>
    <mergeCell ref="H15:I15"/>
    <mergeCell ref="A1:I1"/>
    <mergeCell ref="F3:I5"/>
    <mergeCell ref="A9:I9"/>
    <mergeCell ref="A10:I13"/>
    <mergeCell ref="H14:I14"/>
  </mergeCells>
  <printOptions horizontalCentered="1"/>
  <pageMargins left="0.82677165354330717" right="0.23622047244094491" top="1.3779527559055118" bottom="0.74803149606299213" header="0.31496062992125984" footer="0.31496062992125984"/>
  <pageSetup scale="81" orientation="portrait" r:id="rId1"/>
  <headerFooter>
    <oddHeader>&amp;L&amp;G&amp;C&amp;"Arial,Negrita"&amp;14CONTROL PARA RESPALDO DE INFORMACIÓN DIGITAL &amp;"Arial,Normal"&amp;12
AGOSTO 2024&amp;R&amp;10&amp;K00+000F___-v___-__-P____-v01</oddHeader>
  </headerFooter>
  <colBreaks count="1" manualBreakCount="1">
    <brk id="9" min="1" max="103" man="1"/>
  </colBreaks>
  <drawing r:id="rId2"/>
  <legacyDrawingHF r:id="rId3"/>
  <tableParts count="1">
    <tablePart r:id="rId4"/>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36"/>
  <dimension ref="A1:I23"/>
  <sheetViews>
    <sheetView showGridLines="0" zoomScaleNormal="100" zoomScaleSheetLayoutView="100" workbookViewId="0">
      <selection sqref="A1:I1"/>
    </sheetView>
  </sheetViews>
  <sheetFormatPr baseColWidth="10" defaultColWidth="11.5546875" defaultRowHeight="42.75" customHeight="1" x14ac:dyDescent="0.25"/>
  <cols>
    <col min="1" max="1" width="14.109375" style="94" bestFit="1"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'4-AGO'!A1:I1</f>
        <v>DIGITE EL NOMBRE DE LA UNIDAD ADMINISTRATIVA</v>
      </c>
      <c r="B1" s="183"/>
      <c r="C1" s="183"/>
      <c r="D1" s="183"/>
      <c r="E1" s="183"/>
      <c r="F1" s="183"/>
      <c r="G1" s="183"/>
      <c r="H1" s="183"/>
      <c r="I1" s="183"/>
    </row>
    <row r="2" spans="1:9" s="71" customFormat="1" ht="53.25" customHeight="1" x14ac:dyDescent="0.2">
      <c r="A2" s="100" t="s">
        <v>22</v>
      </c>
      <c r="B2" s="67" t="s">
        <v>3</v>
      </c>
      <c r="C2" s="67" t="s">
        <v>0</v>
      </c>
      <c r="D2" s="67" t="s">
        <v>1</v>
      </c>
      <c r="E2" s="67" t="s">
        <v>2</v>
      </c>
      <c r="F2" s="68"/>
      <c r="G2" s="69"/>
      <c r="H2" s="69"/>
      <c r="I2" s="70"/>
    </row>
    <row r="3" spans="1:9" s="95" customFormat="1" ht="48.95" customHeight="1" x14ac:dyDescent="0.2">
      <c r="A3" s="72" t="s">
        <v>72</v>
      </c>
      <c r="B3" s="73">
        <v>45905</v>
      </c>
      <c r="C3" s="74">
        <v>0</v>
      </c>
      <c r="D3" s="75">
        <v>0</v>
      </c>
      <c r="E3" s="75">
        <v>0</v>
      </c>
      <c r="F3" s="184" t="s">
        <v>42</v>
      </c>
      <c r="G3" s="185"/>
      <c r="H3" s="185"/>
      <c r="I3" s="186"/>
    </row>
    <row r="4" spans="1:9" s="71" customFormat="1" ht="48.95" customHeight="1" x14ac:dyDescent="0.2">
      <c r="A4" s="76" t="s">
        <v>73</v>
      </c>
      <c r="B4" s="77"/>
      <c r="C4" s="78"/>
      <c r="D4" s="79"/>
      <c r="E4" s="79"/>
      <c r="F4" s="187"/>
      <c r="G4" s="185"/>
      <c r="H4" s="185"/>
      <c r="I4" s="186"/>
    </row>
    <row r="5" spans="1:9" s="71" customFormat="1" ht="48.95" customHeight="1" x14ac:dyDescent="0.2">
      <c r="A5" s="76" t="s">
        <v>74</v>
      </c>
      <c r="B5" s="77"/>
      <c r="C5" s="78"/>
      <c r="D5" s="79"/>
      <c r="E5" s="79"/>
      <c r="F5" s="187"/>
      <c r="G5" s="185"/>
      <c r="H5" s="185"/>
      <c r="I5" s="186"/>
    </row>
    <row r="6" spans="1:9" s="71" customFormat="1" ht="48.95" customHeight="1" x14ac:dyDescent="0.2">
      <c r="A6" s="76" t="s">
        <v>75</v>
      </c>
      <c r="B6" s="77"/>
      <c r="C6" s="78"/>
      <c r="D6" s="79"/>
      <c r="E6" s="79"/>
      <c r="F6" s="80"/>
      <c r="G6" s="81"/>
      <c r="H6" s="81"/>
      <c r="I6" s="82"/>
    </row>
    <row r="7" spans="1:9" s="71" customFormat="1" ht="48.95" customHeight="1" x14ac:dyDescent="0.2">
      <c r="A7" s="76"/>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B3</f>
        <v>45905</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45905</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45905</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4488188976377963" bottom="0.74803149606299213" header="0.31496062992125984" footer="0.31496062992125984"/>
  <pageSetup scale="86" orientation="portrait" r:id="rId1"/>
  <headerFooter>
    <oddHeader>&amp;L&amp;G&amp;C&amp;"Arial,Negrita"&amp;14CONTROL PARA RESPALDO DE INFORMACIÓN DIGITAL &amp;"Arial,Normal"&amp;12
SETIEMBRE 2024&amp;R&amp;10&amp;K00+000F___-v___-__-P____-v01</oddHeader>
  </headerFooter>
  <colBreaks count="1" manualBreakCount="1">
    <brk id="9" min="1" max="103" man="1"/>
  </colBreaks>
  <drawing r:id="rId2"/>
  <legacyDrawingHF r:id="rId3"/>
  <tableParts count="1">
    <tablePart r:id="rId4"/>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37"/>
  <dimension ref="A1:I23"/>
  <sheetViews>
    <sheetView showGridLines="0" zoomScaleNormal="100" zoomScaleSheetLayoutView="100" workbookViewId="0">
      <selection sqref="A1:I1"/>
    </sheetView>
  </sheetViews>
  <sheetFormatPr baseColWidth="10" defaultColWidth="11.5546875" defaultRowHeight="42.75" customHeight="1" x14ac:dyDescent="0.25"/>
  <cols>
    <col min="1" max="1" width="14.109375" style="94" bestFit="1"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'1-SEP'!A1:I1</f>
        <v>DIGITE EL NOMBRE DE LA UNIDAD ADMINISTRATIVA</v>
      </c>
      <c r="B1" s="183"/>
      <c r="C1" s="183"/>
      <c r="D1" s="183"/>
      <c r="E1" s="183"/>
      <c r="F1" s="183"/>
      <c r="G1" s="183"/>
      <c r="H1" s="183"/>
      <c r="I1" s="183"/>
    </row>
    <row r="2" spans="1:9" s="71" customFormat="1" ht="53.25" customHeight="1" x14ac:dyDescent="0.2">
      <c r="A2" s="100" t="s">
        <v>22</v>
      </c>
      <c r="B2" s="67" t="s">
        <v>3</v>
      </c>
      <c r="C2" s="67" t="s">
        <v>0</v>
      </c>
      <c r="D2" s="67" t="s">
        <v>1</v>
      </c>
      <c r="E2" s="67" t="s">
        <v>2</v>
      </c>
      <c r="F2" s="68"/>
      <c r="G2" s="69"/>
      <c r="H2" s="69"/>
      <c r="I2" s="70"/>
    </row>
    <row r="3" spans="1:9" s="71" customFormat="1" ht="48.95" customHeight="1" x14ac:dyDescent="0.2">
      <c r="A3" s="76" t="s">
        <v>72</v>
      </c>
      <c r="B3" s="77">
        <f>Tabla132457891011121415161718192021222324252627282930313233343537[[#This Row],[FECHA]]</f>
        <v>45905</v>
      </c>
      <c r="C3" s="78">
        <f>Tabla132457891011121415161718192021222324252627282930313233343537[[#This Row],[GB]]</f>
        <v>0</v>
      </c>
      <c r="D3" s="79">
        <f>Tabla132457891011121415161718192021222324252627282930313233343537[[#This Row],[ARCHIVOS]]</f>
        <v>0</v>
      </c>
      <c r="E3" s="79">
        <f>Tabla132457891011121415161718192021222324252627282930313233343537[[#This Row],[CARPETAS]]</f>
        <v>0</v>
      </c>
      <c r="F3" s="184" t="s">
        <v>42</v>
      </c>
      <c r="G3" s="185"/>
      <c r="H3" s="185"/>
      <c r="I3" s="186"/>
    </row>
    <row r="4" spans="1:9" s="95" customFormat="1" ht="48.95" customHeight="1" x14ac:dyDescent="0.2">
      <c r="A4" s="72" t="s">
        <v>73</v>
      </c>
      <c r="B4" s="73">
        <v>45912</v>
      </c>
      <c r="C4" s="74">
        <v>0</v>
      </c>
      <c r="D4" s="75">
        <v>0</v>
      </c>
      <c r="E4" s="75">
        <v>0</v>
      </c>
      <c r="F4" s="187"/>
      <c r="G4" s="185"/>
      <c r="H4" s="185"/>
      <c r="I4" s="186"/>
    </row>
    <row r="5" spans="1:9" s="71" customFormat="1" ht="48.95" customHeight="1" x14ac:dyDescent="0.2">
      <c r="A5" s="76" t="s">
        <v>74</v>
      </c>
      <c r="B5" s="77"/>
      <c r="C5" s="78"/>
      <c r="D5" s="79"/>
      <c r="E5" s="79"/>
      <c r="F5" s="187"/>
      <c r="G5" s="185"/>
      <c r="H5" s="185"/>
      <c r="I5" s="186"/>
    </row>
    <row r="6" spans="1:9" s="71" customFormat="1" ht="48.95" customHeight="1" x14ac:dyDescent="0.2">
      <c r="A6" s="76" t="s">
        <v>75</v>
      </c>
      <c r="B6" s="77"/>
      <c r="C6" s="78"/>
      <c r="D6" s="79"/>
      <c r="E6" s="79"/>
      <c r="F6" s="80"/>
      <c r="G6" s="81"/>
      <c r="H6" s="81"/>
      <c r="I6" s="82"/>
    </row>
    <row r="7" spans="1:9" s="71" customFormat="1" ht="48.95" customHeight="1" x14ac:dyDescent="0.2">
      <c r="A7" s="76"/>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B4</f>
        <v>45912</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45912</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45912</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4488188976377963" bottom="0.74803149606299213" header="0.31496062992125984" footer="0.31496062992125984"/>
  <pageSetup scale="86" orientation="portrait" r:id="rId1"/>
  <headerFooter>
    <oddHeader>&amp;L&amp;G&amp;C&amp;"Arial,Negrita"&amp;14CONTROL PARA RESPALDO DE INFORMACIÓN DIGITAL &amp;"Arial,Normal"&amp;12
SETIEMBRE 2024&amp;R&amp;10&amp;K00+000F___-v___-__-P____-v01</oddHeader>
  </headerFooter>
  <colBreaks count="1" manualBreakCount="1">
    <brk id="9" min="1" max="103" man="1"/>
  </colBreaks>
  <drawing r:id="rId2"/>
  <legacyDrawingHF r:id="rId3"/>
  <tableParts count="1">
    <tablePart r:id="rId4"/>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38"/>
  <dimension ref="A1:I23"/>
  <sheetViews>
    <sheetView showGridLines="0" zoomScaleNormal="100" zoomScaleSheetLayoutView="100" workbookViewId="0">
      <selection sqref="A1:I1"/>
    </sheetView>
  </sheetViews>
  <sheetFormatPr baseColWidth="10" defaultColWidth="11.5546875" defaultRowHeight="42.75" customHeight="1" x14ac:dyDescent="0.25"/>
  <cols>
    <col min="1" max="1" width="14.109375" style="94" bestFit="1"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'2-SEP'!A1:I1</f>
        <v>DIGITE EL NOMBRE DE LA UNIDAD ADMINISTRATIVA</v>
      </c>
      <c r="B1" s="183"/>
      <c r="C1" s="183"/>
      <c r="D1" s="183"/>
      <c r="E1" s="183"/>
      <c r="F1" s="183"/>
      <c r="G1" s="183"/>
      <c r="H1" s="183"/>
      <c r="I1" s="183"/>
    </row>
    <row r="2" spans="1:9" s="71" customFormat="1" ht="53.25" customHeight="1" x14ac:dyDescent="0.2">
      <c r="A2" s="100" t="s">
        <v>22</v>
      </c>
      <c r="B2" s="67" t="s">
        <v>3</v>
      </c>
      <c r="C2" s="67" t="s">
        <v>0</v>
      </c>
      <c r="D2" s="67" t="s">
        <v>1</v>
      </c>
      <c r="E2" s="67" t="s">
        <v>2</v>
      </c>
      <c r="F2" s="68"/>
      <c r="G2" s="69"/>
      <c r="H2" s="69"/>
      <c r="I2" s="70"/>
    </row>
    <row r="3" spans="1:9" s="71" customFormat="1" ht="48.95" customHeight="1" x14ac:dyDescent="0.2">
      <c r="A3" s="76" t="s">
        <v>72</v>
      </c>
      <c r="B3" s="77">
        <f>Tabla13245789101112141516171819202122232425262728293031323334353738[[#This Row],[FECHA]]</f>
        <v>45905</v>
      </c>
      <c r="C3" s="78">
        <f>Tabla13245789101112141516171819202122232425262728293031323334353738[[#This Row],[GB]]</f>
        <v>0</v>
      </c>
      <c r="D3" s="79">
        <f>Tabla13245789101112141516171819202122232425262728293031323334353738[[#This Row],[ARCHIVOS]]</f>
        <v>0</v>
      </c>
      <c r="E3" s="79">
        <f>Tabla13245789101112141516171819202122232425262728293031323334353738[[#This Row],[CARPETAS]]</f>
        <v>0</v>
      </c>
      <c r="F3" s="184" t="s">
        <v>42</v>
      </c>
      <c r="G3" s="185"/>
      <c r="H3" s="185"/>
      <c r="I3" s="186"/>
    </row>
    <row r="4" spans="1:9" s="71" customFormat="1" ht="48.95" customHeight="1" x14ac:dyDescent="0.2">
      <c r="A4" s="76" t="s">
        <v>73</v>
      </c>
      <c r="B4" s="77">
        <f>Tabla13245789101112141516171819202122232425262728293031323334353738[[#This Row],[FECHA]]</f>
        <v>45912</v>
      </c>
      <c r="C4" s="78">
        <f>Tabla13245789101112141516171819202122232425262728293031323334353738[[#This Row],[GB]]</f>
        <v>0</v>
      </c>
      <c r="D4" s="79">
        <f>Tabla13245789101112141516171819202122232425262728293031323334353738[[#This Row],[ARCHIVOS]]</f>
        <v>0</v>
      </c>
      <c r="E4" s="79">
        <f>Tabla13245789101112141516171819202122232425262728293031323334353738[[#This Row],[CARPETAS]]</f>
        <v>0</v>
      </c>
      <c r="F4" s="187"/>
      <c r="G4" s="185"/>
      <c r="H4" s="185"/>
      <c r="I4" s="186"/>
    </row>
    <row r="5" spans="1:9" s="95" customFormat="1" ht="48.95" customHeight="1" x14ac:dyDescent="0.2">
      <c r="A5" s="72" t="s">
        <v>74</v>
      </c>
      <c r="B5" s="73">
        <v>45919</v>
      </c>
      <c r="C5" s="74">
        <v>0</v>
      </c>
      <c r="D5" s="75">
        <v>0</v>
      </c>
      <c r="E5" s="75">
        <v>0</v>
      </c>
      <c r="F5" s="187"/>
      <c r="G5" s="185"/>
      <c r="H5" s="185"/>
      <c r="I5" s="186"/>
    </row>
    <row r="6" spans="1:9" s="71" customFormat="1" ht="48.95" customHeight="1" x14ac:dyDescent="0.2">
      <c r="A6" s="76" t="s">
        <v>75</v>
      </c>
      <c r="B6" s="77"/>
      <c r="C6" s="78"/>
      <c r="D6" s="79"/>
      <c r="E6" s="79"/>
      <c r="F6" s="80"/>
      <c r="G6" s="81"/>
      <c r="H6" s="81"/>
      <c r="I6" s="82"/>
    </row>
    <row r="7" spans="1:9" s="71" customFormat="1" ht="48.95" customHeight="1" x14ac:dyDescent="0.2">
      <c r="A7" s="76"/>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B5</f>
        <v>45919</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45919</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45919</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055118110236221" bottom="0.74803149606299213" header="0.31496062992125984" footer="0.31496062992125984"/>
  <pageSetup scale="86" orientation="portrait" r:id="rId1"/>
  <headerFooter>
    <oddHeader>&amp;L&amp;G&amp;C&amp;"Arial,Negrita"&amp;14CONTROL PARA RESPALDO DE INFORMACIÓN DIGITAL &amp;"Arial,Normal"&amp;12
SETIEMBRE 2024&amp;R&amp;10&amp;K00+000F___-v___-__-P____-v01</oddHeader>
  </headerFooter>
  <colBreaks count="1" manualBreakCount="1">
    <brk id="9" min="1" max="103" man="1"/>
  </colBreaks>
  <drawing r:id="rId2"/>
  <legacyDrawingHF r:id="rId3"/>
  <tableParts count="1">
    <tablePart r:id="rId4"/>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39"/>
  <dimension ref="A1:I23"/>
  <sheetViews>
    <sheetView showGridLines="0" zoomScaleNormal="100" zoomScaleSheetLayoutView="100" workbookViewId="0">
      <selection activeCell="K5" sqref="K5"/>
    </sheetView>
  </sheetViews>
  <sheetFormatPr baseColWidth="10" defaultColWidth="11.5546875" defaultRowHeight="42.75" customHeight="1" x14ac:dyDescent="0.25"/>
  <cols>
    <col min="1" max="1" width="14.109375" style="94" bestFit="1"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'3-SEP'!A1:I1</f>
        <v>DIGITE EL NOMBRE DE LA UNIDAD ADMINISTRATIVA</v>
      </c>
      <c r="B1" s="183"/>
      <c r="C1" s="183"/>
      <c r="D1" s="183"/>
      <c r="E1" s="183"/>
      <c r="F1" s="183"/>
      <c r="G1" s="183"/>
      <c r="H1" s="183"/>
      <c r="I1" s="183"/>
    </row>
    <row r="2" spans="1:9" s="71" customFormat="1" ht="53.25" customHeight="1" x14ac:dyDescent="0.2">
      <c r="A2" s="100" t="s">
        <v>22</v>
      </c>
      <c r="B2" s="67" t="s">
        <v>3</v>
      </c>
      <c r="C2" s="67" t="s">
        <v>0</v>
      </c>
      <c r="D2" s="67" t="s">
        <v>1</v>
      </c>
      <c r="E2" s="67" t="s">
        <v>2</v>
      </c>
      <c r="F2" s="68"/>
      <c r="G2" s="69"/>
      <c r="H2" s="69"/>
      <c r="I2" s="70"/>
    </row>
    <row r="3" spans="1:9" s="71" customFormat="1" ht="48.95" customHeight="1" x14ac:dyDescent="0.2">
      <c r="A3" s="76" t="s">
        <v>72</v>
      </c>
      <c r="B3" s="77">
        <f>Tabla1324578910111214151617181920212223242526272829303132333435373839[[#This Row],[FECHA]]</f>
        <v>45905</v>
      </c>
      <c r="C3" s="78">
        <f>Tabla1324578910111214151617181920212223242526272829303132333435373839[[#This Row],[GB]]</f>
        <v>0</v>
      </c>
      <c r="D3" s="79">
        <f>Tabla1324578910111214151617181920212223242526272829303132333435373839[[#This Row],[ARCHIVOS]]</f>
        <v>0</v>
      </c>
      <c r="E3" s="79">
        <f>Tabla1324578910111214151617181920212223242526272829303132333435373839[[#This Row],[CARPETAS]]</f>
        <v>0</v>
      </c>
      <c r="F3" s="184" t="s">
        <v>42</v>
      </c>
      <c r="G3" s="185"/>
      <c r="H3" s="185"/>
      <c r="I3" s="186"/>
    </row>
    <row r="4" spans="1:9" s="71" customFormat="1" ht="48.95" customHeight="1" x14ac:dyDescent="0.2">
      <c r="A4" s="76" t="s">
        <v>73</v>
      </c>
      <c r="B4" s="77">
        <f>Tabla1324578910111214151617181920212223242526272829303132333435373839[[#This Row],[FECHA]]</f>
        <v>45912</v>
      </c>
      <c r="C4" s="78">
        <f>Tabla1324578910111214151617181920212223242526272829303132333435373839[[#This Row],[GB]]</f>
        <v>0</v>
      </c>
      <c r="D4" s="79">
        <f>Tabla1324578910111214151617181920212223242526272829303132333435373839[[#This Row],[ARCHIVOS]]</f>
        <v>0</v>
      </c>
      <c r="E4" s="79">
        <f>Tabla1324578910111214151617181920212223242526272829303132333435373839[[#This Row],[CARPETAS]]</f>
        <v>0</v>
      </c>
      <c r="F4" s="187"/>
      <c r="G4" s="185"/>
      <c r="H4" s="185"/>
      <c r="I4" s="186"/>
    </row>
    <row r="5" spans="1:9" s="71" customFormat="1" ht="48.95" customHeight="1" x14ac:dyDescent="0.2">
      <c r="A5" s="76" t="s">
        <v>74</v>
      </c>
      <c r="B5" s="77">
        <f>Tabla1324578910111214151617181920212223242526272829303132333435373839[[#This Row],[FECHA]]</f>
        <v>45919</v>
      </c>
      <c r="C5" s="78">
        <f>Tabla1324578910111214151617181920212223242526272829303132333435373839[[#This Row],[GB]]</f>
        <v>0</v>
      </c>
      <c r="D5" s="79">
        <f>Tabla1324578910111214151617181920212223242526272829303132333435373839[[#This Row],[ARCHIVOS]]</f>
        <v>0</v>
      </c>
      <c r="E5" s="79">
        <f>Tabla1324578910111214151617181920212223242526272829303132333435373839[[#This Row],[CARPETAS]]</f>
        <v>0</v>
      </c>
      <c r="F5" s="187"/>
      <c r="G5" s="185"/>
      <c r="H5" s="185"/>
      <c r="I5" s="186"/>
    </row>
    <row r="6" spans="1:9" s="95" customFormat="1" ht="48.95" customHeight="1" x14ac:dyDescent="0.2">
      <c r="A6" s="72" t="s">
        <v>75</v>
      </c>
      <c r="B6" s="73">
        <v>45926</v>
      </c>
      <c r="C6" s="74">
        <v>0</v>
      </c>
      <c r="D6" s="75">
        <v>0</v>
      </c>
      <c r="E6" s="75">
        <v>0</v>
      </c>
      <c r="F6" s="96"/>
      <c r="G6" s="97"/>
      <c r="H6" s="97"/>
      <c r="I6" s="98"/>
    </row>
    <row r="7" spans="1:9" s="71" customFormat="1" ht="48.95" customHeight="1" x14ac:dyDescent="0.2">
      <c r="A7" s="76"/>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B6</f>
        <v>45926</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45926</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45926</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055118110236221" bottom="0.74803149606299213" header="0.31496062992125984" footer="0.31496062992125984"/>
  <pageSetup scale="86" orientation="portrait" r:id="rId1"/>
  <headerFooter>
    <oddHeader>&amp;L&amp;G&amp;C&amp;"Arial,Negrita"&amp;14CONTROL PARA RESPALDO DE INFORMACIÓN DIGITAL &amp;"Arial,Normal"&amp;12
SETIEMBRE 2024&amp;R&amp;10&amp;K00+000F___-v___-__-P____-v01</oddHeader>
  </headerFooter>
  <colBreaks count="1" manualBreakCount="1">
    <brk id="9" min="1" max="103" man="1"/>
  </colBreaks>
  <drawing r:id="rId2"/>
  <legacyDrawingHF r:id="rId3"/>
  <tableParts count="1">
    <tablePart r:id="rId4"/>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23"/>
  <sheetViews>
    <sheetView showGridLines="0" topLeftCell="A6" zoomScaleNormal="100" zoomScaleSheetLayoutView="100" workbookViewId="0">
      <selection activeCell="C7" sqref="C7"/>
    </sheetView>
  </sheetViews>
  <sheetFormatPr baseColWidth="10" defaultColWidth="11.5546875" defaultRowHeight="42.75" customHeight="1" x14ac:dyDescent="0.25"/>
  <cols>
    <col min="1" max="1" width="14.109375" style="94" bestFit="1"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'3-SEP'!A1:I1</f>
        <v>DIGITE EL NOMBRE DE LA UNIDAD ADMINISTRATIVA</v>
      </c>
      <c r="B1" s="183"/>
      <c r="C1" s="183"/>
      <c r="D1" s="183"/>
      <c r="E1" s="183"/>
      <c r="F1" s="183"/>
      <c r="G1" s="183"/>
      <c r="H1" s="183"/>
      <c r="I1" s="183"/>
    </row>
    <row r="2" spans="1:9" s="71" customFormat="1" ht="53.25" customHeight="1" x14ac:dyDescent="0.2">
      <c r="A2" s="100" t="s">
        <v>22</v>
      </c>
      <c r="B2" s="67" t="s">
        <v>3</v>
      </c>
      <c r="C2" s="67" t="s">
        <v>0</v>
      </c>
      <c r="D2" s="67" t="s">
        <v>1</v>
      </c>
      <c r="E2" s="67" t="s">
        <v>2</v>
      </c>
      <c r="F2" s="68"/>
      <c r="G2" s="69"/>
      <c r="H2" s="69"/>
      <c r="I2" s="70"/>
    </row>
    <row r="3" spans="1:9" s="71" customFormat="1" ht="48.95" customHeight="1" x14ac:dyDescent="0.2">
      <c r="A3" s="76"/>
      <c r="B3" s="77"/>
      <c r="C3" s="78">
        <f>Tabla1324578910111214151617181920212223242526272829303132333435373839[[#This Row],[GB]]</f>
        <v>0</v>
      </c>
      <c r="D3" s="79">
        <f>Tabla1324578910111214151617181920212223242526272829303132333435373839[[#This Row],[ARCHIVOS]]</f>
        <v>0</v>
      </c>
      <c r="E3" s="79">
        <f>Tabla1324578910111214151617181920212223242526272829303132333435373839[[#This Row],[CARPETAS]]</f>
        <v>0</v>
      </c>
      <c r="F3" s="184" t="s">
        <v>42</v>
      </c>
      <c r="G3" s="185"/>
      <c r="H3" s="185"/>
      <c r="I3" s="186"/>
    </row>
    <row r="4" spans="1:9" s="71" customFormat="1" ht="48.95" customHeight="1" x14ac:dyDescent="0.2">
      <c r="A4" s="76"/>
      <c r="B4" s="77"/>
      <c r="C4" s="78">
        <f>Tabla1324578910111214151617181920212223242526272829303132333435373839[[#This Row],[GB]]</f>
        <v>0</v>
      </c>
      <c r="D4" s="79">
        <f>Tabla1324578910111214151617181920212223242526272829303132333435373839[[#This Row],[ARCHIVOS]]</f>
        <v>0</v>
      </c>
      <c r="E4" s="79">
        <f>Tabla1324578910111214151617181920212223242526272829303132333435373839[[#This Row],[CARPETAS]]</f>
        <v>0</v>
      </c>
      <c r="F4" s="187"/>
      <c r="G4" s="185"/>
      <c r="H4" s="185"/>
      <c r="I4" s="186"/>
    </row>
    <row r="5" spans="1:9" s="71" customFormat="1" ht="48.95" customHeight="1" x14ac:dyDescent="0.2">
      <c r="A5" s="76"/>
      <c r="B5" s="77"/>
      <c r="C5" s="78">
        <f>Tabla1324578910111214151617181920212223242526272829303132333435373839[[#This Row],[GB]]</f>
        <v>0</v>
      </c>
      <c r="D5" s="79">
        <f>Tabla1324578910111214151617181920212223242526272829303132333435373839[[#This Row],[ARCHIVOS]]</f>
        <v>0</v>
      </c>
      <c r="E5" s="79">
        <f>Tabla1324578910111214151617181920212223242526272829303132333435373839[[#This Row],[CARPETAS]]</f>
        <v>0</v>
      </c>
      <c r="F5" s="187"/>
      <c r="G5" s="185"/>
      <c r="H5" s="185"/>
      <c r="I5" s="186"/>
    </row>
    <row r="6" spans="1:9" s="95" customFormat="1" ht="48.95" customHeight="1" x14ac:dyDescent="0.2">
      <c r="A6" s="76"/>
      <c r="B6" s="77"/>
      <c r="C6" s="78"/>
      <c r="D6" s="78"/>
      <c r="E6" s="78"/>
      <c r="F6" s="96"/>
      <c r="G6" s="97"/>
      <c r="H6" s="97"/>
      <c r="I6" s="98"/>
    </row>
    <row r="7" spans="1:9" s="71" customFormat="1" ht="48.95" customHeight="1" x14ac:dyDescent="0.2">
      <c r="A7" s="72"/>
      <c r="B7" s="111"/>
      <c r="C7" s="74"/>
      <c r="D7" s="75"/>
      <c r="E7" s="75"/>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B7</f>
        <v>0</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0</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0</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H15:I15"/>
    <mergeCell ref="A1:I1"/>
    <mergeCell ref="F3:I5"/>
    <mergeCell ref="A9:I9"/>
    <mergeCell ref="A10:I13"/>
    <mergeCell ref="H14:I14"/>
    <mergeCell ref="E20:G20"/>
    <mergeCell ref="E23:G23"/>
    <mergeCell ref="E21:I22"/>
    <mergeCell ref="E16:G16"/>
    <mergeCell ref="H16:I16"/>
    <mergeCell ref="E17:G17"/>
    <mergeCell ref="H18:I18"/>
    <mergeCell ref="E19:G19"/>
    <mergeCell ref="H19:I19"/>
  </mergeCells>
  <printOptions horizontalCentered="1"/>
  <pageMargins left="0.82677165354330717" right="0.23622047244094491" top="0.9055118110236221" bottom="0.74803149606299213" header="0.31496062992125984" footer="0.31496062992125984"/>
  <pageSetup scale="86" orientation="portrait" r:id="rId1"/>
  <headerFooter>
    <oddHeader>&amp;L&amp;G&amp;C&amp;"Arial,Negrita"&amp;14CONTROL PARA RESPALDO DE INFORMACIÓN DIGITAL &amp;"Arial,Normal"&amp;12
SETIEMBRE 2023&amp;R&amp;10&amp;K00+000F___-v___-__-P____-v01</oddHeader>
  </headerFooter>
  <colBreaks count="1" manualBreakCount="1">
    <brk id="9" min="1" max="103" man="1"/>
  </colBreaks>
  <drawing r:id="rId2"/>
  <legacyDrawingHF r:id="rId3"/>
  <tableParts count="1">
    <tablePart r:id="rId4"/>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0">
    <tabColor rgb="FF92D050"/>
  </sheetPr>
  <dimension ref="A1:I23"/>
  <sheetViews>
    <sheetView showGridLines="0" zoomScaleNormal="100" zoomScaleSheetLayoutView="100" workbookViewId="0">
      <selection activeCell="J4" sqref="J4"/>
    </sheetView>
  </sheetViews>
  <sheetFormatPr baseColWidth="10" defaultColWidth="11.5546875" defaultRowHeight="42.75" customHeight="1" x14ac:dyDescent="0.25"/>
  <cols>
    <col min="1" max="1" width="13.33203125" style="94" bestFit="1"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'3-SEP'!A1:I1</f>
        <v>DIGITE EL NOMBRE DE LA UNIDAD ADMINISTRATIVA</v>
      </c>
      <c r="B1" s="183"/>
      <c r="C1" s="183"/>
      <c r="D1" s="183"/>
      <c r="E1" s="183"/>
      <c r="F1" s="183"/>
      <c r="G1" s="183"/>
      <c r="H1" s="183"/>
      <c r="I1" s="183"/>
    </row>
    <row r="2" spans="1:9" s="71" customFormat="1" ht="53.25" customHeight="1" x14ac:dyDescent="0.2">
      <c r="A2" s="67" t="s">
        <v>17</v>
      </c>
      <c r="B2" s="67" t="s">
        <v>3</v>
      </c>
      <c r="C2" s="67" t="s">
        <v>0</v>
      </c>
      <c r="D2" s="67" t="s">
        <v>1</v>
      </c>
      <c r="E2" s="67" t="s">
        <v>2</v>
      </c>
      <c r="F2" s="68"/>
      <c r="G2" s="69"/>
      <c r="H2" s="69"/>
      <c r="I2" s="70"/>
    </row>
    <row r="3" spans="1:9" s="95" customFormat="1" ht="48.95" customHeight="1" x14ac:dyDescent="0.2">
      <c r="A3" s="72" t="s">
        <v>76</v>
      </c>
      <c r="B3" s="73">
        <v>45933</v>
      </c>
      <c r="C3" s="74">
        <v>0</v>
      </c>
      <c r="D3" s="75">
        <v>0</v>
      </c>
      <c r="E3" s="75">
        <v>0</v>
      </c>
      <c r="F3" s="184" t="s">
        <v>42</v>
      </c>
      <c r="G3" s="185"/>
      <c r="H3" s="185"/>
      <c r="I3" s="186"/>
    </row>
    <row r="4" spans="1:9" s="71" customFormat="1" ht="48.95" customHeight="1" x14ac:dyDescent="0.2">
      <c r="A4" s="76" t="s">
        <v>77</v>
      </c>
      <c r="B4" s="77"/>
      <c r="C4" s="78"/>
      <c r="D4" s="79"/>
      <c r="E4" s="79"/>
      <c r="F4" s="187"/>
      <c r="G4" s="185"/>
      <c r="H4" s="185"/>
      <c r="I4" s="186"/>
    </row>
    <row r="5" spans="1:9" s="71" customFormat="1" ht="48.95" customHeight="1" x14ac:dyDescent="0.2">
      <c r="A5" s="76" t="s">
        <v>78</v>
      </c>
      <c r="B5" s="77"/>
      <c r="C5" s="78"/>
      <c r="D5" s="79"/>
      <c r="E5" s="79"/>
      <c r="F5" s="187"/>
      <c r="G5" s="185"/>
      <c r="H5" s="185"/>
      <c r="I5" s="186"/>
    </row>
    <row r="6" spans="1:9" s="71" customFormat="1" ht="48.95" customHeight="1" x14ac:dyDescent="0.2">
      <c r="A6" s="76" t="s">
        <v>79</v>
      </c>
      <c r="B6" s="77"/>
      <c r="C6" s="78"/>
      <c r="D6" s="79"/>
      <c r="E6" s="79"/>
      <c r="F6" s="80"/>
      <c r="G6" s="81"/>
      <c r="H6" s="81"/>
      <c r="I6" s="82"/>
    </row>
    <row r="7" spans="1:9" s="71" customFormat="1" ht="48.95" customHeight="1" x14ac:dyDescent="0.2">
      <c r="A7" s="76"/>
      <c r="B7" s="77"/>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B3</f>
        <v>45933</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45933</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45933</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4488188976377963" bottom="0.74803149606299213" header="0.31496062992125984" footer="0.31496062992125984"/>
  <pageSetup scale="86" orientation="portrait" r:id="rId1"/>
  <headerFooter>
    <oddHeader>&amp;L&amp;G&amp;C&amp;"Arial,Negrita"&amp;14CONTROL PARA RESPALDO DE INFORMACIÓN DIGITAL &amp;"Arial,Normal"&amp;12
OCTUBRE 2024&amp;R&amp;10&amp;K00+000F___-v___-__-P____-v01</oddHeader>
  </headerFooter>
  <colBreaks count="1" manualBreakCount="1">
    <brk id="9" min="1" max="103" man="1"/>
  </colBreaks>
  <drawing r:id="rId2"/>
  <legacyDrawingHF r:id="rId3"/>
  <tableParts count="1">
    <tablePart r:id="rId4"/>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41">
    <tabColor rgb="FF92D050"/>
  </sheetPr>
  <dimension ref="A1:I23"/>
  <sheetViews>
    <sheetView showGridLines="0" zoomScaleNormal="100" zoomScaleSheetLayoutView="100" workbookViewId="0">
      <selection activeCell="A9" sqref="A9:I9"/>
    </sheetView>
  </sheetViews>
  <sheetFormatPr baseColWidth="10" defaultColWidth="11.5546875" defaultRowHeight="42.75" customHeight="1" x14ac:dyDescent="0.25"/>
  <cols>
    <col min="1" max="1" width="13.33203125" style="94" bestFit="1"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'1-OCT'!A1:I1</f>
        <v>DIGITE EL NOMBRE DE LA UNIDAD ADMINISTRATIVA</v>
      </c>
      <c r="B1" s="183"/>
      <c r="C1" s="183"/>
      <c r="D1" s="183"/>
      <c r="E1" s="183"/>
      <c r="F1" s="183"/>
      <c r="G1" s="183"/>
      <c r="H1" s="183"/>
      <c r="I1" s="183"/>
    </row>
    <row r="2" spans="1:9" s="71" customFormat="1" ht="53.25" customHeight="1" x14ac:dyDescent="0.2">
      <c r="A2" s="67" t="s">
        <v>17</v>
      </c>
      <c r="B2" s="67" t="s">
        <v>3</v>
      </c>
      <c r="C2" s="67" t="s">
        <v>0</v>
      </c>
      <c r="D2" s="67" t="s">
        <v>1</v>
      </c>
      <c r="E2" s="67" t="s">
        <v>2</v>
      </c>
      <c r="F2" s="68"/>
      <c r="G2" s="69"/>
      <c r="H2" s="69"/>
      <c r="I2" s="70"/>
    </row>
    <row r="3" spans="1:9" s="71" customFormat="1" ht="48.95" customHeight="1" x14ac:dyDescent="0.2">
      <c r="A3" s="76" t="s">
        <v>76</v>
      </c>
      <c r="B3" s="77">
        <f>Tabla13245789101112141516171819202122232425262728293031323334353738394041[[#This Row],[FECHA]]</f>
        <v>45933</v>
      </c>
      <c r="C3" s="78">
        <f>Tabla13245789101112141516171819202122232425262728293031323334353738394041[[#This Row],[GB]]</f>
        <v>0</v>
      </c>
      <c r="D3" s="79">
        <f>Tabla13245789101112141516171819202122232425262728293031323334353738394041[[#This Row],[ARCHIVOS]]</f>
        <v>0</v>
      </c>
      <c r="E3" s="79">
        <f>Tabla13245789101112141516171819202122232425262728293031323334353738394041[[#This Row],[CARPETAS]]</f>
        <v>0</v>
      </c>
      <c r="F3" s="184" t="s">
        <v>42</v>
      </c>
      <c r="G3" s="185"/>
      <c r="H3" s="185"/>
      <c r="I3" s="186"/>
    </row>
    <row r="4" spans="1:9" s="95" customFormat="1" ht="48.95" customHeight="1" x14ac:dyDescent="0.2">
      <c r="A4" s="72" t="s">
        <v>77</v>
      </c>
      <c r="B4" s="73">
        <v>45940</v>
      </c>
      <c r="C4" s="74">
        <v>0</v>
      </c>
      <c r="D4" s="75">
        <v>0</v>
      </c>
      <c r="E4" s="75">
        <v>0</v>
      </c>
      <c r="F4" s="187"/>
      <c r="G4" s="185"/>
      <c r="H4" s="185"/>
      <c r="I4" s="186"/>
    </row>
    <row r="5" spans="1:9" s="71" customFormat="1" ht="48.95" customHeight="1" x14ac:dyDescent="0.2">
      <c r="A5" s="76" t="s">
        <v>78</v>
      </c>
      <c r="B5" s="77"/>
      <c r="C5" s="78"/>
      <c r="D5" s="79"/>
      <c r="E5" s="79"/>
      <c r="F5" s="187"/>
      <c r="G5" s="185"/>
      <c r="H5" s="185"/>
      <c r="I5" s="186"/>
    </row>
    <row r="6" spans="1:9" s="71" customFormat="1" ht="48.95" customHeight="1" x14ac:dyDescent="0.2">
      <c r="A6" s="76" t="s">
        <v>79</v>
      </c>
      <c r="B6" s="77"/>
      <c r="C6" s="78"/>
      <c r="D6" s="79"/>
      <c r="E6" s="79"/>
      <c r="F6" s="80"/>
      <c r="G6" s="81"/>
      <c r="H6" s="81"/>
      <c r="I6" s="82"/>
    </row>
    <row r="7" spans="1:9" s="71" customFormat="1" ht="48.95" customHeight="1" x14ac:dyDescent="0.2">
      <c r="A7" s="76"/>
      <c r="B7" s="77"/>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B4</f>
        <v>45940</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45940</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45940</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055118110236221" bottom="0.74803149606299213" header="0.31496062992125984" footer="0.31496062992125984"/>
  <pageSetup scale="86" orientation="portrait" r:id="rId1"/>
  <headerFooter>
    <oddHeader>&amp;L&amp;G&amp;C&amp;"Arial,Negrita"&amp;14CONTROL PARA RESPALDO DE INFORMACIÓN DIGITAL&amp;"Arial,Normal" &amp;12
OCTUBRE 2024&amp;R&amp;10&amp;K00+000F___-v___-__-P____-v01</oddHeader>
  </headerFooter>
  <colBreaks count="1" manualBreakCount="1">
    <brk id="9" min="1" max="103" man="1"/>
  </colBreaks>
  <drawing r:id="rId2"/>
  <legacyDrawingHF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3"/>
  <sheetViews>
    <sheetView showGridLines="0" zoomScaleNormal="100" zoomScaleSheetLayoutView="100" zoomScalePageLayoutView="160" workbookViewId="0">
      <selection activeCell="C3" sqref="C3"/>
    </sheetView>
  </sheetViews>
  <sheetFormatPr baseColWidth="10" defaultColWidth="11.5546875" defaultRowHeight="42.75" customHeight="1" x14ac:dyDescent="0.25"/>
  <cols>
    <col min="1" max="5" width="10.21875" style="94" customWidth="1"/>
    <col min="6" max="9" width="8.88671875" style="66" customWidth="1"/>
    <col min="10" max="10" width="11.109375" style="66" customWidth="1"/>
    <col min="11" max="16384" width="11.5546875" style="66"/>
  </cols>
  <sheetData>
    <row r="1" spans="1:9" ht="45.2" customHeight="1" x14ac:dyDescent="0.25">
      <c r="A1" s="183" t="str">
        <f>'1-ENE'!A1:I1</f>
        <v>DIGITE EL NOMBRE DE LA UNIDAD ADMINISTRATIVA</v>
      </c>
      <c r="B1" s="183"/>
      <c r="C1" s="183"/>
      <c r="D1" s="183"/>
      <c r="E1" s="183"/>
      <c r="F1" s="183"/>
      <c r="G1" s="183"/>
      <c r="H1" s="183"/>
      <c r="I1" s="183"/>
    </row>
    <row r="2" spans="1:9" s="71" customFormat="1" ht="53.25" customHeight="1" x14ac:dyDescent="0.2">
      <c r="A2" s="67" t="s">
        <v>10</v>
      </c>
      <c r="B2" s="67" t="s">
        <v>3</v>
      </c>
      <c r="C2" s="67" t="s">
        <v>0</v>
      </c>
      <c r="D2" s="67" t="s">
        <v>1</v>
      </c>
      <c r="E2" s="67" t="s">
        <v>2</v>
      </c>
      <c r="F2" s="68"/>
      <c r="G2" s="69"/>
      <c r="H2" s="69"/>
      <c r="I2" s="70"/>
    </row>
    <row r="3" spans="1:9" s="71" customFormat="1" ht="48.95" customHeight="1" x14ac:dyDescent="0.2">
      <c r="A3" s="76" t="s">
        <v>4</v>
      </c>
      <c r="B3" s="77">
        <f>'1-ENE'!B3</f>
        <v>45660</v>
      </c>
      <c r="C3" s="78">
        <f>'1-ENE'!C3</f>
        <v>0</v>
      </c>
      <c r="D3" s="79">
        <f>'1-ENE'!D3</f>
        <v>0</v>
      </c>
      <c r="E3" s="79">
        <f>'1-ENE'!E3</f>
        <v>0</v>
      </c>
      <c r="F3" s="184" t="s">
        <v>42</v>
      </c>
      <c r="G3" s="185"/>
      <c r="H3" s="185"/>
      <c r="I3" s="186"/>
    </row>
    <row r="4" spans="1:9" s="71" customFormat="1" ht="48.95" customHeight="1" x14ac:dyDescent="0.2">
      <c r="A4" s="72" t="s">
        <v>5</v>
      </c>
      <c r="B4" s="73">
        <v>45667</v>
      </c>
      <c r="C4" s="74">
        <v>0</v>
      </c>
      <c r="D4" s="75">
        <v>0</v>
      </c>
      <c r="E4" s="75">
        <v>0</v>
      </c>
      <c r="F4" s="187"/>
      <c r="G4" s="185"/>
      <c r="H4" s="185"/>
      <c r="I4" s="186"/>
    </row>
    <row r="5" spans="1:9" s="71" customFormat="1" ht="48.95" customHeight="1" x14ac:dyDescent="0.2">
      <c r="A5" s="76" t="s">
        <v>6</v>
      </c>
      <c r="B5" s="77"/>
      <c r="C5" s="78"/>
      <c r="D5" s="79"/>
      <c r="E5" s="79"/>
      <c r="F5" s="187"/>
      <c r="G5" s="185"/>
      <c r="H5" s="185"/>
      <c r="I5" s="186"/>
    </row>
    <row r="6" spans="1:9" s="71" customFormat="1" ht="48.95" customHeight="1" x14ac:dyDescent="0.2">
      <c r="A6" s="76" t="s">
        <v>7</v>
      </c>
      <c r="B6" s="77"/>
      <c r="C6" s="78"/>
      <c r="D6" s="79"/>
      <c r="E6" s="79"/>
      <c r="F6" s="80"/>
      <c r="G6" s="81"/>
      <c r="H6" s="81"/>
      <c r="I6" s="82"/>
    </row>
    <row r="7" spans="1:9" s="71" customFormat="1" ht="48.95" customHeight="1" x14ac:dyDescent="0.2">
      <c r="A7" s="76"/>
      <c r="B7" s="77"/>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B4</f>
        <v>45667</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45667</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45667</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1:I22"/>
    <mergeCell ref="E23:G23"/>
    <mergeCell ref="A9:I9"/>
    <mergeCell ref="A10:I13"/>
    <mergeCell ref="H14:I14"/>
    <mergeCell ref="H15:I15"/>
    <mergeCell ref="H18:I18"/>
    <mergeCell ref="E16:G16"/>
    <mergeCell ref="H16:I16"/>
    <mergeCell ref="E17:G17"/>
    <mergeCell ref="E19:G19"/>
    <mergeCell ref="H19:I19"/>
    <mergeCell ref="E20:G20"/>
  </mergeCells>
  <printOptions horizontalCentered="1"/>
  <pageMargins left="0.82677165354330717" right="0.23622047244094491" top="0.94488188976377963" bottom="0.74803149606299213" header="0.31496062992125984" footer="0.31496062992125984"/>
  <pageSetup scale="86" orientation="portrait" r:id="rId1"/>
  <headerFooter>
    <oddHeader>&amp;L&amp;G&amp;C  &amp;"Arial,Negrita"&amp;28&amp;K04+031 &amp;14&amp;K000000CONTROL PARA RESPALDO DE INFORMACIÓN DIGITAL&amp;"Arial,Normal"&amp;12&amp;K01+000
ENERO 2024&amp;R&amp;10&amp;K00+000F___-v___-__-P____-v01</oddHeader>
  </headerFooter>
  <colBreaks count="1" manualBreakCount="1">
    <brk id="9" min="1" max="103" man="1"/>
  </colBreaks>
  <drawing r:id="rId2"/>
  <legacyDrawingHF r:id="rId3"/>
  <tableParts count="1">
    <tablePart r:id="rId4"/>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2">
    <tabColor rgb="FF92D050"/>
  </sheetPr>
  <dimension ref="A1:I23"/>
  <sheetViews>
    <sheetView showGridLines="0" zoomScaleNormal="100" zoomScaleSheetLayoutView="100" workbookViewId="0">
      <selection activeCell="K6" sqref="K6"/>
    </sheetView>
  </sheetViews>
  <sheetFormatPr baseColWidth="10" defaultColWidth="11.5546875" defaultRowHeight="42.75" customHeight="1" x14ac:dyDescent="0.25"/>
  <cols>
    <col min="1" max="1" width="13.33203125" style="94" bestFit="1"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'2-OCT'!A1:I1</f>
        <v>DIGITE EL NOMBRE DE LA UNIDAD ADMINISTRATIVA</v>
      </c>
      <c r="B1" s="183"/>
      <c r="C1" s="183"/>
      <c r="D1" s="183"/>
      <c r="E1" s="183"/>
      <c r="F1" s="183"/>
      <c r="G1" s="183"/>
      <c r="H1" s="183"/>
      <c r="I1" s="183"/>
    </row>
    <row r="2" spans="1:9" s="71" customFormat="1" ht="53.25" customHeight="1" x14ac:dyDescent="0.2">
      <c r="A2" s="67" t="s">
        <v>17</v>
      </c>
      <c r="B2" s="67" t="s">
        <v>3</v>
      </c>
      <c r="C2" s="67" t="s">
        <v>0</v>
      </c>
      <c r="D2" s="67" t="s">
        <v>1</v>
      </c>
      <c r="E2" s="67" t="s">
        <v>2</v>
      </c>
      <c r="F2" s="68"/>
      <c r="G2" s="69"/>
      <c r="H2" s="69"/>
      <c r="I2" s="70"/>
    </row>
    <row r="3" spans="1:9" s="71" customFormat="1" ht="48.95" customHeight="1" x14ac:dyDescent="0.2">
      <c r="A3" s="76" t="s">
        <v>76</v>
      </c>
      <c r="B3" s="77">
        <f>Tabla1324578910111214151617181920212223242526272829303132333435373839404142[[#This Row],[FECHA]]</f>
        <v>45933</v>
      </c>
      <c r="C3" s="78">
        <f>Tabla1324578910111214151617181920212223242526272829303132333435373839404142[[#This Row],[GB]]</f>
        <v>0</v>
      </c>
      <c r="D3" s="79">
        <f>Tabla1324578910111214151617181920212223242526272829303132333435373839404142[[#This Row],[ARCHIVOS]]</f>
        <v>0</v>
      </c>
      <c r="E3" s="79">
        <f>Tabla1324578910111214151617181920212223242526272829303132333435373839404142[[#This Row],[CARPETAS]]</f>
        <v>0</v>
      </c>
      <c r="F3" s="184" t="s">
        <v>42</v>
      </c>
      <c r="G3" s="185"/>
      <c r="H3" s="185"/>
      <c r="I3" s="186"/>
    </row>
    <row r="4" spans="1:9" s="71" customFormat="1" ht="48.95" customHeight="1" x14ac:dyDescent="0.2">
      <c r="A4" s="76" t="s">
        <v>77</v>
      </c>
      <c r="B4" s="77">
        <f>Tabla1324578910111214151617181920212223242526272829303132333435373839404142[[#This Row],[FECHA]]</f>
        <v>45940</v>
      </c>
      <c r="C4" s="78">
        <f>Tabla1324578910111214151617181920212223242526272829303132333435373839404142[[#This Row],[GB]]</f>
        <v>0</v>
      </c>
      <c r="D4" s="79">
        <f>Tabla1324578910111214151617181920212223242526272829303132333435373839404142[[#This Row],[ARCHIVOS]]</f>
        <v>0</v>
      </c>
      <c r="E4" s="79">
        <f>Tabla1324578910111214151617181920212223242526272829303132333435373839404142[[#This Row],[CARPETAS]]</f>
        <v>0</v>
      </c>
      <c r="F4" s="187"/>
      <c r="G4" s="185"/>
      <c r="H4" s="185"/>
      <c r="I4" s="186"/>
    </row>
    <row r="5" spans="1:9" s="95" customFormat="1" ht="48.95" customHeight="1" x14ac:dyDescent="0.2">
      <c r="A5" s="72" t="s">
        <v>78</v>
      </c>
      <c r="B5" s="73">
        <v>45947</v>
      </c>
      <c r="C5" s="74">
        <v>0</v>
      </c>
      <c r="D5" s="75">
        <v>0</v>
      </c>
      <c r="E5" s="75">
        <v>0</v>
      </c>
      <c r="F5" s="187"/>
      <c r="G5" s="185"/>
      <c r="H5" s="185"/>
      <c r="I5" s="186"/>
    </row>
    <row r="6" spans="1:9" s="71" customFormat="1" ht="48.95" customHeight="1" x14ac:dyDescent="0.2">
      <c r="A6" s="76" t="s">
        <v>79</v>
      </c>
      <c r="B6" s="77"/>
      <c r="C6" s="78"/>
      <c r="D6" s="79"/>
      <c r="E6" s="79"/>
      <c r="F6" s="80"/>
      <c r="G6" s="81"/>
      <c r="H6" s="81"/>
      <c r="I6" s="82"/>
    </row>
    <row r="7" spans="1:9" s="71" customFormat="1" ht="48.95" customHeight="1" x14ac:dyDescent="0.2">
      <c r="A7" s="76"/>
      <c r="B7" s="77"/>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B5</f>
        <v>45947</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45947</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45947</v>
      </c>
      <c r="I21" s="205"/>
    </row>
    <row r="22" spans="1:9" s="71" customFormat="1" ht="33.75" customHeight="1" x14ac:dyDescent="0.2">
      <c r="A22" s="78"/>
      <c r="B22" s="86"/>
      <c r="C22" s="78"/>
      <c r="D22" s="79"/>
      <c r="E22" s="204" t="s">
        <v>44</v>
      </c>
      <c r="F22" s="205"/>
      <c r="G22" s="205"/>
      <c r="H22" s="205" t="s">
        <v>20</v>
      </c>
      <c r="I22" s="205"/>
    </row>
    <row r="23" spans="1:9" s="71" customFormat="1" ht="26.25" customHeight="1" x14ac:dyDescent="0.2">
      <c r="A23" s="78"/>
      <c r="B23" s="86"/>
      <c r="C23" s="78"/>
      <c r="D23" s="79"/>
      <c r="E23" s="188" t="s">
        <v>41</v>
      </c>
      <c r="F23" s="188"/>
      <c r="G23" s="188"/>
      <c r="H23" s="199"/>
      <c r="I23" s="199"/>
    </row>
  </sheetData>
  <mergeCells count="16">
    <mergeCell ref="E21:I22"/>
    <mergeCell ref="E20:G20"/>
    <mergeCell ref="A1:I1"/>
    <mergeCell ref="F3:I5"/>
    <mergeCell ref="H23:I23"/>
    <mergeCell ref="A9:I9"/>
    <mergeCell ref="A10:I13"/>
    <mergeCell ref="H15:I15"/>
    <mergeCell ref="E16:G16"/>
    <mergeCell ref="H16:I16"/>
    <mergeCell ref="H18:I18"/>
    <mergeCell ref="E19:G19"/>
    <mergeCell ref="H19:I19"/>
    <mergeCell ref="E17:G17"/>
    <mergeCell ref="H14:I14"/>
    <mergeCell ref="E23:G23"/>
  </mergeCells>
  <printOptions horizontalCentered="1"/>
  <pageMargins left="0.82677165354330717" right="0.23622047244094491" top="0.9055118110236221" bottom="0.74803149606299213" header="0.31496062992125984" footer="0.31496062992125984"/>
  <pageSetup scale="84" orientation="portrait" r:id="rId1"/>
  <headerFooter>
    <oddHeader>&amp;L&amp;G&amp;C&amp;"Arial,Negrita"&amp;14CONTROL PARA RESPALDO DE INFORMACIÓN DIGITAL &amp;"Arial,Normal"&amp;12
OCTUBRE 2024&amp;R&amp;10&amp;K00+000F___-v___-__-P____-v01</oddHeader>
  </headerFooter>
  <colBreaks count="1" manualBreakCount="1">
    <brk id="9" min="1" max="103" man="1"/>
  </colBreaks>
  <drawing r:id="rId2"/>
  <legacyDrawingHF r:id="rId3"/>
  <tableParts count="1">
    <tablePart r:id="rId4"/>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3">
    <tabColor rgb="FF92D050"/>
  </sheetPr>
  <dimension ref="A1:I23"/>
  <sheetViews>
    <sheetView showGridLines="0" zoomScaleNormal="100" zoomScaleSheetLayoutView="100" workbookViewId="0">
      <selection activeCell="J5" sqref="J5"/>
    </sheetView>
  </sheetViews>
  <sheetFormatPr baseColWidth="10" defaultColWidth="11.5546875" defaultRowHeight="42.75" customHeight="1" x14ac:dyDescent="0.25"/>
  <cols>
    <col min="1" max="1" width="13.33203125" style="94" bestFit="1" customWidth="1"/>
    <col min="2" max="5" width="9.77734375" style="94" customWidth="1"/>
    <col min="6" max="9" width="8.88671875" style="66" customWidth="1"/>
    <col min="10" max="10" width="11.109375" style="66" customWidth="1"/>
    <col min="11" max="16384" width="11.5546875" style="66"/>
  </cols>
  <sheetData>
    <row r="1" spans="1:9" ht="45.2" customHeight="1" x14ac:dyDescent="0.25">
      <c r="A1" s="183" t="str">
        <f>'3-OCT'!A1:I1</f>
        <v>DIGITE EL NOMBRE DE LA UNIDAD ADMINISTRATIVA</v>
      </c>
      <c r="B1" s="183"/>
      <c r="C1" s="183"/>
      <c r="D1" s="183"/>
      <c r="E1" s="183"/>
      <c r="F1" s="183"/>
      <c r="G1" s="183"/>
      <c r="H1" s="183"/>
      <c r="I1" s="183"/>
    </row>
    <row r="2" spans="1:9" s="71" customFormat="1" ht="53.25" customHeight="1" x14ac:dyDescent="0.2">
      <c r="A2" s="67" t="s">
        <v>17</v>
      </c>
      <c r="B2" s="67" t="s">
        <v>3</v>
      </c>
      <c r="C2" s="67" t="s">
        <v>0</v>
      </c>
      <c r="D2" s="67" t="s">
        <v>1</v>
      </c>
      <c r="E2" s="67" t="s">
        <v>2</v>
      </c>
      <c r="F2" s="68"/>
      <c r="G2" s="69"/>
      <c r="H2" s="69"/>
      <c r="I2" s="70"/>
    </row>
    <row r="3" spans="1:9" s="71" customFormat="1" ht="48.95" customHeight="1" x14ac:dyDescent="0.2">
      <c r="A3" s="76" t="s">
        <v>76</v>
      </c>
      <c r="B3" s="77">
        <f>Tabla132457891011121415161718192021222324252627282930313233343537383940414243[[#This Row],[FECHA]]</f>
        <v>45933</v>
      </c>
      <c r="C3" s="78">
        <f>Tabla132457891011121415161718192021222324252627282930313233343537383940414243[[#This Row],[GB]]</f>
        <v>0</v>
      </c>
      <c r="D3" s="79">
        <f>Tabla132457891011121415161718192021222324252627282930313233343537383940414243[[#This Row],[ARCHIVOS]]</f>
        <v>0</v>
      </c>
      <c r="E3" s="79">
        <f>Tabla132457891011121415161718192021222324252627282930313233343537383940414243[[#This Row],[CARPETAS]]</f>
        <v>0</v>
      </c>
      <c r="F3" s="184" t="s">
        <v>42</v>
      </c>
      <c r="G3" s="185"/>
      <c r="H3" s="185"/>
      <c r="I3" s="186"/>
    </row>
    <row r="4" spans="1:9" s="71" customFormat="1" ht="48.95" customHeight="1" x14ac:dyDescent="0.2">
      <c r="A4" s="76" t="s">
        <v>77</v>
      </c>
      <c r="B4" s="77">
        <f>Tabla132457891011121415161718192021222324252627282930313233343537383940414243[[#This Row],[FECHA]]</f>
        <v>45940</v>
      </c>
      <c r="C4" s="78">
        <f>Tabla132457891011121415161718192021222324252627282930313233343537383940414243[[#This Row],[GB]]</f>
        <v>0</v>
      </c>
      <c r="D4" s="79">
        <f>Tabla132457891011121415161718192021222324252627282930313233343537383940414243[[#This Row],[ARCHIVOS]]</f>
        <v>0</v>
      </c>
      <c r="E4" s="79">
        <f>Tabla132457891011121415161718192021222324252627282930313233343537383940414243[[#This Row],[CARPETAS]]</f>
        <v>0</v>
      </c>
      <c r="F4" s="187"/>
      <c r="G4" s="185"/>
      <c r="H4" s="185"/>
      <c r="I4" s="186"/>
    </row>
    <row r="5" spans="1:9" s="71" customFormat="1" ht="48.95" customHeight="1" x14ac:dyDescent="0.2">
      <c r="A5" s="76" t="s">
        <v>78</v>
      </c>
      <c r="B5" s="77">
        <f>Tabla132457891011121415161718192021222324252627282930313233343537383940414243[[#This Row],[FECHA]]</f>
        <v>45947</v>
      </c>
      <c r="C5" s="78">
        <f>Tabla132457891011121415161718192021222324252627282930313233343537383940414243[[#This Row],[GB]]</f>
        <v>0</v>
      </c>
      <c r="D5" s="79">
        <f>Tabla132457891011121415161718192021222324252627282930313233343537383940414243[[#This Row],[ARCHIVOS]]</f>
        <v>0</v>
      </c>
      <c r="E5" s="79">
        <f>Tabla132457891011121415161718192021222324252627282930313233343537383940414243[[#This Row],[CARPETAS]]</f>
        <v>0</v>
      </c>
      <c r="F5" s="187"/>
      <c r="G5" s="185"/>
      <c r="H5" s="185"/>
      <c r="I5" s="186"/>
    </row>
    <row r="6" spans="1:9" s="71" customFormat="1" ht="48.95" customHeight="1" x14ac:dyDescent="0.2">
      <c r="A6" s="72" t="s">
        <v>79</v>
      </c>
      <c r="B6" s="73">
        <v>45954</v>
      </c>
      <c r="C6" s="74">
        <v>0</v>
      </c>
      <c r="D6" s="75">
        <v>0</v>
      </c>
      <c r="E6" s="75">
        <v>0</v>
      </c>
      <c r="F6" s="80"/>
      <c r="G6" s="81"/>
      <c r="H6" s="81"/>
      <c r="I6" s="82"/>
    </row>
    <row r="7" spans="1:9" s="71" customFormat="1" ht="48.95" customHeight="1" x14ac:dyDescent="0.2">
      <c r="A7" s="76"/>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B6</f>
        <v>45954</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45954</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45954</v>
      </c>
      <c r="I21" s="205"/>
    </row>
    <row r="22" spans="1:9" s="71" customFormat="1" ht="33.75" customHeight="1" x14ac:dyDescent="0.2">
      <c r="A22" s="78"/>
      <c r="B22" s="86"/>
      <c r="C22" s="78"/>
      <c r="D22" s="79"/>
      <c r="E22" s="204" t="s">
        <v>44</v>
      </c>
      <c r="F22" s="205"/>
      <c r="G22" s="205"/>
      <c r="H22" s="205" t="s">
        <v>20</v>
      </c>
      <c r="I22" s="205"/>
    </row>
    <row r="23" spans="1:9" s="71" customFormat="1" ht="26.25" customHeight="1" x14ac:dyDescent="0.2">
      <c r="A23" s="78"/>
      <c r="B23" s="86"/>
      <c r="C23" s="78"/>
      <c r="D23" s="79"/>
      <c r="E23" s="188" t="s">
        <v>41</v>
      </c>
      <c r="F23" s="188"/>
      <c r="G23" s="188"/>
      <c r="H23" s="199"/>
      <c r="I23" s="199"/>
    </row>
  </sheetData>
  <mergeCells count="16">
    <mergeCell ref="A1:I1"/>
    <mergeCell ref="E20:G20"/>
    <mergeCell ref="E23:G23"/>
    <mergeCell ref="F3:I5"/>
    <mergeCell ref="H23:I23"/>
    <mergeCell ref="H14:I14"/>
    <mergeCell ref="A9:I9"/>
    <mergeCell ref="A10:I13"/>
    <mergeCell ref="H15:I15"/>
    <mergeCell ref="E16:G16"/>
    <mergeCell ref="H16:I16"/>
    <mergeCell ref="H18:I18"/>
    <mergeCell ref="E21:I22"/>
    <mergeCell ref="E19:G19"/>
    <mergeCell ref="H19:I19"/>
    <mergeCell ref="E17:G17"/>
  </mergeCells>
  <printOptions horizontalCentered="1"/>
  <pageMargins left="0.82677165354330717" right="0.23622047244094491" top="0.9055118110236221" bottom="0.74803149606299213" header="0.31496062992125984" footer="0.31496062992125984"/>
  <pageSetup scale="84" orientation="portrait" r:id="rId1"/>
  <headerFooter>
    <oddHeader>&amp;L&amp;G&amp;C&amp;"Arial,Negrita"&amp;14CONTROL PARA RESPALDO DE INFORMACIÓN DIGITAL &amp;"Arial,Normal"&amp;12
OCTUBRE 2024&amp;R&amp;10&amp;K00+000F___-v___-__-P____-v01</oddHeader>
  </headerFooter>
  <colBreaks count="1" manualBreakCount="1">
    <brk id="9" min="1" max="103" man="1"/>
  </colBreaks>
  <drawing r:id="rId2"/>
  <legacyDrawingHF r:id="rId3"/>
  <tableParts count="1">
    <tablePart r:id="rId4"/>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92D050"/>
  </sheetPr>
  <dimension ref="A1:I23"/>
  <sheetViews>
    <sheetView showGridLines="0" zoomScaleNormal="100" zoomScaleSheetLayoutView="100" workbookViewId="0">
      <selection activeCell="K7" sqref="K7"/>
    </sheetView>
  </sheetViews>
  <sheetFormatPr baseColWidth="10" defaultColWidth="11.5546875" defaultRowHeight="42.75" customHeight="1" x14ac:dyDescent="0.25"/>
  <cols>
    <col min="1" max="1" width="13.33203125" style="94" bestFit="1" customWidth="1"/>
    <col min="2" max="5" width="9.77734375" style="94" customWidth="1"/>
    <col min="6" max="9" width="8.88671875" style="66" customWidth="1"/>
    <col min="10" max="10" width="11.109375" style="66" customWidth="1"/>
    <col min="11" max="16384" width="11.5546875" style="66"/>
  </cols>
  <sheetData>
    <row r="1" spans="1:9" ht="45.2" customHeight="1" x14ac:dyDescent="0.25">
      <c r="A1" s="183" t="str">
        <f>'3-OCT'!A1:I1</f>
        <v>DIGITE EL NOMBRE DE LA UNIDAD ADMINISTRATIVA</v>
      </c>
      <c r="B1" s="183"/>
      <c r="C1" s="183"/>
      <c r="D1" s="183"/>
      <c r="E1" s="183"/>
      <c r="F1" s="183"/>
      <c r="G1" s="183"/>
      <c r="H1" s="183"/>
      <c r="I1" s="183"/>
    </row>
    <row r="2" spans="1:9" s="71" customFormat="1" ht="53.25" customHeight="1" x14ac:dyDescent="0.2">
      <c r="A2" s="67" t="s">
        <v>17</v>
      </c>
      <c r="B2" s="67" t="s">
        <v>3</v>
      </c>
      <c r="C2" s="67" t="s">
        <v>0</v>
      </c>
      <c r="D2" s="67" t="s">
        <v>1</v>
      </c>
      <c r="E2" s="67" t="s">
        <v>2</v>
      </c>
      <c r="F2" s="68"/>
      <c r="G2" s="69"/>
      <c r="H2" s="69"/>
      <c r="I2" s="70"/>
    </row>
    <row r="3" spans="1:9" s="71" customFormat="1" ht="48.95" customHeight="1" x14ac:dyDescent="0.2">
      <c r="A3" s="72" t="s">
        <v>76</v>
      </c>
      <c r="B3" s="77">
        <f>Tabla132457891011121415161718192021222324252627282930313233343537383940414243[[#This Row],[FECHA]]</f>
        <v>45933</v>
      </c>
      <c r="C3" s="78">
        <f>Tabla132457891011121415161718192021222324252627282930313233343537383940414243[[#This Row],[GB]]</f>
        <v>0</v>
      </c>
      <c r="D3" s="79">
        <f>Tabla132457891011121415161718192021222324252627282930313233343537383940414243[[#This Row],[ARCHIVOS]]</f>
        <v>0</v>
      </c>
      <c r="E3" s="79">
        <f>Tabla132457891011121415161718192021222324252627282930313233343537383940414243[[#This Row],[CARPETAS]]</f>
        <v>0</v>
      </c>
      <c r="F3" s="184" t="s">
        <v>42</v>
      </c>
      <c r="G3" s="185"/>
      <c r="H3" s="185"/>
      <c r="I3" s="186"/>
    </row>
    <row r="4" spans="1:9" s="71" customFormat="1" ht="48.95" customHeight="1" x14ac:dyDescent="0.2">
      <c r="A4" s="76" t="s">
        <v>77</v>
      </c>
      <c r="B4" s="77">
        <f>Tabla132457891011121415161718192021222324252627282930313233343537383940414243[[#This Row],[FECHA]]</f>
        <v>45940</v>
      </c>
      <c r="C4" s="78">
        <f>Tabla132457891011121415161718192021222324252627282930313233343537383940414243[[#This Row],[GB]]</f>
        <v>0</v>
      </c>
      <c r="D4" s="79">
        <f>Tabla132457891011121415161718192021222324252627282930313233343537383940414243[[#This Row],[ARCHIVOS]]</f>
        <v>0</v>
      </c>
      <c r="E4" s="79">
        <f>Tabla132457891011121415161718192021222324252627282930313233343537383940414243[[#This Row],[CARPETAS]]</f>
        <v>0</v>
      </c>
      <c r="F4" s="187"/>
      <c r="G4" s="185"/>
      <c r="H4" s="185"/>
      <c r="I4" s="186"/>
    </row>
    <row r="5" spans="1:9" s="71" customFormat="1" ht="48.95" customHeight="1" x14ac:dyDescent="0.2">
      <c r="A5" s="76" t="s">
        <v>78</v>
      </c>
      <c r="B5" s="77">
        <f>Tabla132457891011121415161718192021222324252627282930313233343537383940414243[[#This Row],[FECHA]]</f>
        <v>45947</v>
      </c>
      <c r="C5" s="78">
        <f>Tabla132457891011121415161718192021222324252627282930313233343537383940414243[[#This Row],[GB]]</f>
        <v>0</v>
      </c>
      <c r="D5" s="79">
        <f>Tabla132457891011121415161718192021222324252627282930313233343537383940414243[[#This Row],[ARCHIVOS]]</f>
        <v>0</v>
      </c>
      <c r="E5" s="79">
        <f>Tabla132457891011121415161718192021222324252627282930313233343537383940414243[[#This Row],[CARPETAS]]</f>
        <v>0</v>
      </c>
      <c r="F5" s="187"/>
      <c r="G5" s="185"/>
      <c r="H5" s="185"/>
      <c r="I5" s="186"/>
    </row>
    <row r="6" spans="1:9" s="71" customFormat="1" ht="48.95" customHeight="1" x14ac:dyDescent="0.2">
      <c r="A6" s="76" t="s">
        <v>79</v>
      </c>
      <c r="B6" s="77">
        <f>Tabla13245789101112141516171819202122232425262728293031323334353738394041424344[[#This Row],[FECHA]]</f>
        <v>45954</v>
      </c>
      <c r="C6" s="78">
        <f>Tabla13245789101112141516171819202122232425262728293031323334353738394041424344[[#This Row],[GB]]</f>
        <v>0</v>
      </c>
      <c r="D6" s="79">
        <f>Tabla13245789101112141516171819202122232425262728293031323334353738394041424344[[#This Row],[ARCHIVOS]]</f>
        <v>0</v>
      </c>
      <c r="E6" s="79">
        <f>Tabla13245789101112141516171819202122232425262728293031323334353738394041424344[[#This Row],[CARPETAS]]</f>
        <v>0</v>
      </c>
      <c r="F6" s="80"/>
      <c r="G6" s="81"/>
      <c r="H6" s="81"/>
      <c r="I6" s="82"/>
    </row>
    <row r="7" spans="1:9" s="71" customFormat="1" ht="48.95" customHeight="1" x14ac:dyDescent="0.2">
      <c r="A7" s="76" t="s">
        <v>80</v>
      </c>
      <c r="B7" s="73">
        <v>45961</v>
      </c>
      <c r="C7" s="74">
        <v>0</v>
      </c>
      <c r="D7" s="75">
        <v>0</v>
      </c>
      <c r="E7" s="75">
        <v>0</v>
      </c>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B7</f>
        <v>45961</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45961</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92"/>
      <c r="F21" s="93"/>
      <c r="G21" s="93"/>
      <c r="H21" s="201">
        <f>H18</f>
        <v>45961</v>
      </c>
      <c r="I21" s="201"/>
    </row>
    <row r="22" spans="1:9" s="71" customFormat="1" ht="33.75" customHeight="1" x14ac:dyDescent="0.2">
      <c r="A22" s="78"/>
      <c r="B22" s="86"/>
      <c r="C22" s="78"/>
      <c r="D22" s="79"/>
      <c r="E22" s="257" t="s">
        <v>44</v>
      </c>
      <c r="F22" s="257"/>
      <c r="G22" s="257"/>
      <c r="H22" s="200" t="s">
        <v>20</v>
      </c>
      <c r="I22" s="200"/>
    </row>
    <row r="23" spans="1:9" s="71" customFormat="1" ht="26.25" customHeight="1" x14ac:dyDescent="0.2">
      <c r="A23" s="78"/>
      <c r="B23" s="86"/>
      <c r="C23" s="78"/>
      <c r="D23" s="79"/>
      <c r="E23" s="188" t="s">
        <v>41</v>
      </c>
      <c r="F23" s="188"/>
      <c r="G23" s="188"/>
      <c r="H23" s="199"/>
      <c r="I23" s="199"/>
    </row>
  </sheetData>
  <mergeCells count="18">
    <mergeCell ref="E20:G20"/>
    <mergeCell ref="H21:I21"/>
    <mergeCell ref="E22:G22"/>
    <mergeCell ref="H22:I22"/>
    <mergeCell ref="E23:G23"/>
    <mergeCell ref="H23:I23"/>
    <mergeCell ref="E16:G16"/>
    <mergeCell ref="H16:I16"/>
    <mergeCell ref="E17:G17"/>
    <mergeCell ref="H18:I18"/>
    <mergeCell ref="E19:G19"/>
    <mergeCell ref="H19:I19"/>
    <mergeCell ref="H15:I15"/>
    <mergeCell ref="A1:I1"/>
    <mergeCell ref="F3:I5"/>
    <mergeCell ref="A9:I9"/>
    <mergeCell ref="A10:I13"/>
    <mergeCell ref="H14:I14"/>
  </mergeCells>
  <printOptions horizontalCentered="1"/>
  <pageMargins left="0.82677165354330717" right="0.23622047244094491" top="0.9055118110236221" bottom="0.74803149606299213" header="0.31496062992125984" footer="0.31496062992125984"/>
  <pageSetup scale="84" orientation="portrait" r:id="rId1"/>
  <headerFooter>
    <oddHeader>&amp;L&amp;G&amp;C&amp;"Arial,Negrita"&amp;14CONTROL PARA RESPALDO DE INFORMACIÓN DIGITAL &amp;"Arial,Normal"&amp;12
OCTUBRE 2021&amp;R&amp;10&amp;K00+000F___-v___-__-P____-v01</oddHeader>
  </headerFooter>
  <colBreaks count="1" manualBreakCount="1">
    <brk id="9" min="1" max="103" man="1"/>
  </colBreaks>
  <drawing r:id="rId2"/>
  <legacyDrawingHF r:id="rId3"/>
  <tableParts count="1">
    <tablePart r:id="rId4"/>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44"/>
  <dimension ref="A1:I23"/>
  <sheetViews>
    <sheetView showGridLines="0" zoomScaleNormal="100" zoomScaleSheetLayoutView="100" workbookViewId="0">
      <selection activeCell="E3" sqref="E3"/>
    </sheetView>
  </sheetViews>
  <sheetFormatPr baseColWidth="10" defaultColWidth="11.5546875" defaultRowHeight="42.75" customHeight="1" x14ac:dyDescent="0.25"/>
  <cols>
    <col min="1" max="1" width="13.44140625" style="94" bestFit="1" customWidth="1"/>
    <col min="2" max="5" width="9.77734375" style="94" customWidth="1"/>
    <col min="6" max="9" width="8.88671875" style="66" customWidth="1"/>
    <col min="10" max="10" width="11.109375" style="66" customWidth="1"/>
    <col min="11" max="16384" width="11.5546875" style="66"/>
  </cols>
  <sheetData>
    <row r="1" spans="1:9" ht="45.2" customHeight="1" x14ac:dyDescent="0.25">
      <c r="A1" s="183" t="str">
        <f>'4-OCT'!A1:I1</f>
        <v>DIGITE EL NOMBRE DE LA UNIDAD ADMINISTRATIVA</v>
      </c>
      <c r="B1" s="183"/>
      <c r="C1" s="183"/>
      <c r="D1" s="183"/>
      <c r="E1" s="183"/>
      <c r="F1" s="183"/>
      <c r="G1" s="183"/>
      <c r="H1" s="183"/>
      <c r="I1" s="183"/>
    </row>
    <row r="2" spans="1:9" s="71" customFormat="1" ht="53.25" customHeight="1" x14ac:dyDescent="0.2">
      <c r="A2" s="100" t="s">
        <v>18</v>
      </c>
      <c r="B2" s="67" t="s">
        <v>3</v>
      </c>
      <c r="C2" s="67" t="s">
        <v>0</v>
      </c>
      <c r="D2" s="67" t="s">
        <v>1</v>
      </c>
      <c r="E2" s="67" t="s">
        <v>2</v>
      </c>
      <c r="F2" s="68"/>
      <c r="G2" s="69"/>
      <c r="H2" s="69"/>
      <c r="I2" s="70"/>
    </row>
    <row r="3" spans="1:9" s="95" customFormat="1" ht="48.95" customHeight="1" x14ac:dyDescent="0.2">
      <c r="A3" s="72" t="s">
        <v>81</v>
      </c>
      <c r="B3" s="73">
        <v>45968</v>
      </c>
      <c r="C3" s="74">
        <v>0</v>
      </c>
      <c r="D3" s="75">
        <v>0</v>
      </c>
      <c r="E3" s="75">
        <v>0</v>
      </c>
      <c r="F3" s="184" t="s">
        <v>42</v>
      </c>
      <c r="G3" s="185"/>
      <c r="H3" s="185"/>
      <c r="I3" s="186"/>
    </row>
    <row r="4" spans="1:9" s="71" customFormat="1" ht="48.95" customHeight="1" x14ac:dyDescent="0.2">
      <c r="A4" s="76" t="s">
        <v>82</v>
      </c>
      <c r="B4" s="77"/>
      <c r="C4" s="78"/>
      <c r="D4" s="79"/>
      <c r="E4" s="79"/>
      <c r="F4" s="187"/>
      <c r="G4" s="185"/>
      <c r="H4" s="185"/>
      <c r="I4" s="186"/>
    </row>
    <row r="5" spans="1:9" s="71" customFormat="1" ht="48.95" customHeight="1" x14ac:dyDescent="0.2">
      <c r="A5" s="76" t="s">
        <v>83</v>
      </c>
      <c r="B5" s="77"/>
      <c r="C5" s="78"/>
      <c r="D5" s="79"/>
      <c r="E5" s="79"/>
      <c r="F5" s="187"/>
      <c r="G5" s="185"/>
      <c r="H5" s="185"/>
      <c r="I5" s="186"/>
    </row>
    <row r="6" spans="1:9" s="71" customFormat="1" ht="48.95" customHeight="1" x14ac:dyDescent="0.2">
      <c r="A6" s="76" t="s">
        <v>84</v>
      </c>
      <c r="B6" s="77"/>
      <c r="C6" s="78"/>
      <c r="D6" s="79"/>
      <c r="E6" s="79"/>
      <c r="F6" s="80"/>
      <c r="G6" s="81"/>
      <c r="H6" s="81"/>
      <c r="I6" s="82"/>
    </row>
    <row r="7" spans="1:9" s="71" customFormat="1" ht="48.95" customHeight="1" x14ac:dyDescent="0.2">
      <c r="A7" s="76" t="s">
        <v>85</v>
      </c>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B3</f>
        <v>45968</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45968</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45968</v>
      </c>
      <c r="I21" s="205"/>
    </row>
    <row r="22" spans="1:9" s="71" customFormat="1" ht="33.75" customHeight="1" x14ac:dyDescent="0.2">
      <c r="A22" s="78"/>
      <c r="B22" s="86"/>
      <c r="C22" s="78"/>
      <c r="D22" s="79"/>
      <c r="E22" s="204" t="s">
        <v>44</v>
      </c>
      <c r="F22" s="205"/>
      <c r="G22" s="205"/>
      <c r="H22" s="205" t="s">
        <v>20</v>
      </c>
      <c r="I22" s="205"/>
    </row>
    <row r="23" spans="1:9" s="71" customFormat="1" ht="26.25" customHeight="1" x14ac:dyDescent="0.2">
      <c r="A23" s="78"/>
      <c r="B23" s="86"/>
      <c r="C23" s="78"/>
      <c r="D23" s="79"/>
      <c r="E23" s="188" t="s">
        <v>41</v>
      </c>
      <c r="F23" s="188"/>
      <c r="G23" s="188"/>
      <c r="H23" s="199"/>
      <c r="I23" s="199"/>
    </row>
  </sheetData>
  <mergeCells count="16">
    <mergeCell ref="A1:I1"/>
    <mergeCell ref="E20:G20"/>
    <mergeCell ref="E23:G23"/>
    <mergeCell ref="F3:I5"/>
    <mergeCell ref="H23:I23"/>
    <mergeCell ref="H14:I14"/>
    <mergeCell ref="A9:I9"/>
    <mergeCell ref="A10:I13"/>
    <mergeCell ref="H15:I15"/>
    <mergeCell ref="E16:G16"/>
    <mergeCell ref="H16:I16"/>
    <mergeCell ref="H18:I18"/>
    <mergeCell ref="E21:I22"/>
    <mergeCell ref="E19:G19"/>
    <mergeCell ref="H19:I19"/>
    <mergeCell ref="E17:G17"/>
  </mergeCells>
  <printOptions horizontalCentered="1"/>
  <pageMargins left="0.82677165354330717" right="0.23622047244094491" top="0.9055118110236221" bottom="0.74803149606299213" header="0.31496062992125984" footer="0.31496062992125984"/>
  <pageSetup scale="80" orientation="portrait" r:id="rId1"/>
  <headerFooter>
    <oddHeader>&amp;L&amp;G&amp;C&amp;"Arial,Negrita"&amp;14CONTROL PARA RESPALDO DE INFORMACIÓN DIGITAL &amp;"Arial,Normal"&amp;12
NOVIEMBRE 2024&amp;R&amp;10&amp;K00+000F___-v___-__-P____-v01</oddHeader>
  </headerFooter>
  <colBreaks count="1" manualBreakCount="1">
    <brk id="9" min="1" max="103" man="1"/>
  </colBreaks>
  <drawing r:id="rId2"/>
  <legacyDrawingHF r:id="rId3"/>
  <tableParts count="1">
    <tablePart r:id="rId4"/>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45"/>
  <dimension ref="A1:I23"/>
  <sheetViews>
    <sheetView showGridLines="0" zoomScaleNormal="100" zoomScaleSheetLayoutView="100" workbookViewId="0">
      <selection activeCell="K5" sqref="K5"/>
    </sheetView>
  </sheetViews>
  <sheetFormatPr baseColWidth="10" defaultColWidth="11.5546875" defaultRowHeight="42.75" customHeight="1" x14ac:dyDescent="0.25"/>
  <cols>
    <col min="1" max="1" width="13.44140625" style="94" bestFit="1" customWidth="1"/>
    <col min="2" max="5" width="9.77734375" style="94" customWidth="1"/>
    <col min="6" max="9" width="8.88671875" style="66" customWidth="1"/>
    <col min="10" max="10" width="11.109375" style="66" customWidth="1"/>
    <col min="11" max="16384" width="11.5546875" style="66"/>
  </cols>
  <sheetData>
    <row r="1" spans="1:9" ht="45.2" customHeight="1" x14ac:dyDescent="0.25">
      <c r="A1" s="183" t="str">
        <f>'1-NOV'!A1:I1</f>
        <v>DIGITE EL NOMBRE DE LA UNIDAD ADMINISTRATIVA</v>
      </c>
      <c r="B1" s="183"/>
      <c r="C1" s="183"/>
      <c r="D1" s="183"/>
      <c r="E1" s="183"/>
      <c r="F1" s="183"/>
      <c r="G1" s="183"/>
      <c r="H1" s="183"/>
      <c r="I1" s="183"/>
    </row>
    <row r="2" spans="1:9" s="71" customFormat="1" ht="53.25" customHeight="1" x14ac:dyDescent="0.2">
      <c r="A2" s="100" t="s">
        <v>18</v>
      </c>
      <c r="B2" s="67" t="s">
        <v>3</v>
      </c>
      <c r="C2" s="67" t="s">
        <v>0</v>
      </c>
      <c r="D2" s="67" t="s">
        <v>1</v>
      </c>
      <c r="E2" s="67" t="s">
        <v>2</v>
      </c>
      <c r="F2" s="68"/>
      <c r="G2" s="69"/>
      <c r="H2" s="69"/>
      <c r="I2" s="70"/>
    </row>
    <row r="3" spans="1:9" s="71" customFormat="1" ht="48.95" customHeight="1" x14ac:dyDescent="0.2">
      <c r="A3" s="76" t="s">
        <v>81</v>
      </c>
      <c r="B3" s="77">
        <f>Tabla1324578910111214151617181920212223242526272829303132333435373839404142434445[[#This Row],[FECHA]]</f>
        <v>45968</v>
      </c>
      <c r="C3" s="78">
        <f>Tabla1324578910111214151617181920212223242526272829303132333435373839404142434445[[#This Row],[GB]]</f>
        <v>0</v>
      </c>
      <c r="D3" s="79">
        <f>Tabla1324578910111214151617181920212223242526272829303132333435373839404142434445[[#This Row],[ARCHIVOS]]</f>
        <v>0</v>
      </c>
      <c r="E3" s="79">
        <f>Tabla1324578910111214151617181920212223242526272829303132333435373839404142434445[[#This Row],[CARPETAS]]</f>
        <v>0</v>
      </c>
      <c r="F3" s="184" t="s">
        <v>42</v>
      </c>
      <c r="G3" s="185"/>
      <c r="H3" s="185"/>
      <c r="I3" s="186"/>
    </row>
    <row r="4" spans="1:9" s="95" customFormat="1" ht="48.95" customHeight="1" x14ac:dyDescent="0.2">
      <c r="A4" s="72" t="s">
        <v>82</v>
      </c>
      <c r="B4" s="73">
        <v>45975</v>
      </c>
      <c r="C4" s="74">
        <v>0</v>
      </c>
      <c r="D4" s="75">
        <v>0</v>
      </c>
      <c r="E4" s="75">
        <v>0</v>
      </c>
      <c r="F4" s="187"/>
      <c r="G4" s="185"/>
      <c r="H4" s="185"/>
      <c r="I4" s="186"/>
    </row>
    <row r="5" spans="1:9" s="71" customFormat="1" ht="48.95" customHeight="1" x14ac:dyDescent="0.2">
      <c r="A5" s="76" t="s">
        <v>83</v>
      </c>
      <c r="B5" s="77"/>
      <c r="C5" s="78"/>
      <c r="D5" s="79"/>
      <c r="E5" s="79"/>
      <c r="F5" s="187"/>
      <c r="G5" s="185"/>
      <c r="H5" s="185"/>
      <c r="I5" s="186"/>
    </row>
    <row r="6" spans="1:9" s="71" customFormat="1" ht="48.95" customHeight="1" x14ac:dyDescent="0.2">
      <c r="A6" s="76" t="s">
        <v>84</v>
      </c>
      <c r="B6" s="77"/>
      <c r="C6" s="78"/>
      <c r="D6" s="79"/>
      <c r="E6" s="79"/>
      <c r="F6" s="80"/>
      <c r="G6" s="81"/>
      <c r="H6" s="81"/>
      <c r="I6" s="82"/>
    </row>
    <row r="7" spans="1:9" s="71" customFormat="1" ht="48.95" customHeight="1" x14ac:dyDescent="0.2">
      <c r="A7" s="76" t="s">
        <v>85</v>
      </c>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B4</f>
        <v>45975</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45975</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45975</v>
      </c>
      <c r="I21" s="205"/>
    </row>
    <row r="22" spans="1:9" s="71" customFormat="1" ht="33.75" customHeight="1" x14ac:dyDescent="0.2">
      <c r="A22" s="78"/>
      <c r="B22" s="86"/>
      <c r="C22" s="78"/>
      <c r="D22" s="79"/>
      <c r="E22" s="204" t="s">
        <v>44</v>
      </c>
      <c r="F22" s="205"/>
      <c r="G22" s="205"/>
      <c r="H22" s="205" t="s">
        <v>20</v>
      </c>
      <c r="I22" s="205"/>
    </row>
    <row r="23" spans="1:9" s="71" customFormat="1" ht="26.25" customHeight="1" x14ac:dyDescent="0.2">
      <c r="A23" s="78"/>
      <c r="B23" s="86"/>
      <c r="C23" s="78"/>
      <c r="D23" s="79"/>
      <c r="E23" s="188" t="s">
        <v>41</v>
      </c>
      <c r="F23" s="188"/>
      <c r="G23" s="188"/>
      <c r="H23" s="199"/>
      <c r="I23" s="199"/>
    </row>
  </sheetData>
  <mergeCells count="16">
    <mergeCell ref="A1:I1"/>
    <mergeCell ref="E20:G20"/>
    <mergeCell ref="E23:G23"/>
    <mergeCell ref="F3:I5"/>
    <mergeCell ref="H23:I23"/>
    <mergeCell ref="H14:I14"/>
    <mergeCell ref="A9:I9"/>
    <mergeCell ref="A10:I13"/>
    <mergeCell ref="H15:I15"/>
    <mergeCell ref="E16:G16"/>
    <mergeCell ref="H16:I16"/>
    <mergeCell ref="H18:I18"/>
    <mergeCell ref="E21:I22"/>
    <mergeCell ref="E19:G19"/>
    <mergeCell ref="H19:I19"/>
    <mergeCell ref="E17:G17"/>
  </mergeCells>
  <printOptions horizontalCentered="1"/>
  <pageMargins left="0.82677165354330717" right="0.23622047244094491" top="0.94488188976377963" bottom="0.74803149606299213" header="0.31496062992125984" footer="0.31496062992125984"/>
  <pageSetup scale="84" orientation="portrait" r:id="rId1"/>
  <headerFooter>
    <oddHeader>&amp;L&amp;G&amp;C&amp;"Arial,Negrita"&amp;14CONTROL PARA RESPALDO DE INFORMACIÓN DIGITAL &amp;"Arial,Normal"&amp;12
NOVIEMBRE 2024&amp;R&amp;10&amp;K00+000F___-v___-__-P____-v01</oddHeader>
  </headerFooter>
  <colBreaks count="1" manualBreakCount="1">
    <brk id="9" min="1" max="103" man="1"/>
  </colBreaks>
  <drawing r:id="rId2"/>
  <legacyDrawingHF r:id="rId3"/>
  <tableParts count="1">
    <tablePart r:id="rId4"/>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46"/>
  <dimension ref="A1:I23"/>
  <sheetViews>
    <sheetView showGridLines="0" zoomScaleNormal="100" zoomScaleSheetLayoutView="100" workbookViewId="0">
      <selection activeCell="J5" sqref="J5"/>
    </sheetView>
  </sheetViews>
  <sheetFormatPr baseColWidth="10" defaultColWidth="11.5546875" defaultRowHeight="42.75" customHeight="1" x14ac:dyDescent="0.25"/>
  <cols>
    <col min="1" max="1" width="13.44140625" style="94" bestFit="1" customWidth="1"/>
    <col min="2" max="5" width="9.77734375" style="94" customWidth="1"/>
    <col min="6" max="9" width="8.88671875" style="66" customWidth="1"/>
    <col min="10" max="10" width="11.109375" style="66" customWidth="1"/>
    <col min="11" max="16384" width="11.5546875" style="66"/>
  </cols>
  <sheetData>
    <row r="1" spans="1:9" ht="45.2" customHeight="1" x14ac:dyDescent="0.25">
      <c r="A1" s="183" t="str">
        <f>'2-NOV'!A1:I1</f>
        <v>DIGITE EL NOMBRE DE LA UNIDAD ADMINISTRATIVA</v>
      </c>
      <c r="B1" s="183"/>
      <c r="C1" s="183"/>
      <c r="D1" s="183"/>
      <c r="E1" s="183"/>
      <c r="F1" s="183"/>
      <c r="G1" s="183"/>
      <c r="H1" s="183"/>
      <c r="I1" s="183"/>
    </row>
    <row r="2" spans="1:9" s="71" customFormat="1" ht="53.25" customHeight="1" x14ac:dyDescent="0.2">
      <c r="A2" s="100" t="s">
        <v>18</v>
      </c>
      <c r="B2" s="67" t="s">
        <v>3</v>
      </c>
      <c r="C2" s="67" t="s">
        <v>0</v>
      </c>
      <c r="D2" s="67" t="s">
        <v>1</v>
      </c>
      <c r="E2" s="67" t="s">
        <v>2</v>
      </c>
      <c r="F2" s="68"/>
      <c r="G2" s="69"/>
      <c r="H2" s="69"/>
      <c r="I2" s="70"/>
    </row>
    <row r="3" spans="1:9" s="71" customFormat="1" ht="48.95" customHeight="1" x14ac:dyDescent="0.2">
      <c r="A3" s="76" t="s">
        <v>81</v>
      </c>
      <c r="B3" s="77">
        <f>Tabla132457891011121415161718192021222324252627282930313233343537383940414243444546[[#This Row],[FECHA]]</f>
        <v>45968</v>
      </c>
      <c r="C3" s="78">
        <f>Tabla132457891011121415161718192021222324252627282930313233343537383940414243444546[[#This Row],[GB]]</f>
        <v>0</v>
      </c>
      <c r="D3" s="79">
        <f>Tabla132457891011121415161718192021222324252627282930313233343537383940414243444546[[#This Row],[ARCHIVOS]]</f>
        <v>0</v>
      </c>
      <c r="E3" s="79">
        <f>Tabla132457891011121415161718192021222324252627282930313233343537383940414243444546[[#This Row],[CARPETAS]]</f>
        <v>0</v>
      </c>
      <c r="F3" s="184" t="s">
        <v>42</v>
      </c>
      <c r="G3" s="185"/>
      <c r="H3" s="185"/>
      <c r="I3" s="186"/>
    </row>
    <row r="4" spans="1:9" s="71" customFormat="1" ht="48.95" customHeight="1" x14ac:dyDescent="0.2">
      <c r="A4" s="76" t="s">
        <v>82</v>
      </c>
      <c r="B4" s="77">
        <f>Tabla132457891011121415161718192021222324252627282930313233343537383940414243444546[[#This Row],[FECHA]]</f>
        <v>45975</v>
      </c>
      <c r="C4" s="78">
        <f>Tabla132457891011121415161718192021222324252627282930313233343537383940414243444546[[#This Row],[GB]]</f>
        <v>0</v>
      </c>
      <c r="D4" s="79">
        <f>Tabla132457891011121415161718192021222324252627282930313233343537383940414243444546[[#This Row],[ARCHIVOS]]</f>
        <v>0</v>
      </c>
      <c r="E4" s="79">
        <f>Tabla132457891011121415161718192021222324252627282930313233343537383940414243444546[[#This Row],[CARPETAS]]</f>
        <v>0</v>
      </c>
      <c r="F4" s="187"/>
      <c r="G4" s="185"/>
      <c r="H4" s="185"/>
      <c r="I4" s="186"/>
    </row>
    <row r="5" spans="1:9" s="95" customFormat="1" ht="48.95" customHeight="1" x14ac:dyDescent="0.2">
      <c r="A5" s="72" t="s">
        <v>83</v>
      </c>
      <c r="B5" s="73">
        <v>45982</v>
      </c>
      <c r="C5" s="74">
        <v>0</v>
      </c>
      <c r="D5" s="75">
        <v>0</v>
      </c>
      <c r="E5" s="75">
        <v>0</v>
      </c>
      <c r="F5" s="187"/>
      <c r="G5" s="185"/>
      <c r="H5" s="185"/>
      <c r="I5" s="186"/>
    </row>
    <row r="6" spans="1:9" s="71" customFormat="1" ht="48.95" customHeight="1" x14ac:dyDescent="0.2">
      <c r="A6" s="76" t="s">
        <v>84</v>
      </c>
      <c r="B6" s="73"/>
      <c r="C6" s="78"/>
      <c r="D6" s="79"/>
      <c r="E6" s="79"/>
      <c r="F6" s="80"/>
      <c r="G6" s="81"/>
      <c r="H6" s="81"/>
      <c r="I6" s="82"/>
    </row>
    <row r="7" spans="1:9" s="71" customFormat="1" ht="48.95" customHeight="1" x14ac:dyDescent="0.2">
      <c r="A7" s="76"/>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B5</f>
        <v>45982</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45982</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45982</v>
      </c>
      <c r="I21" s="205"/>
    </row>
    <row r="22" spans="1:9" s="71" customFormat="1" ht="33.75" customHeight="1" x14ac:dyDescent="0.2">
      <c r="A22" s="78"/>
      <c r="B22" s="86"/>
      <c r="C22" s="78"/>
      <c r="D22" s="79"/>
      <c r="E22" s="204" t="s">
        <v>44</v>
      </c>
      <c r="F22" s="205"/>
      <c r="G22" s="205"/>
      <c r="H22" s="205" t="s">
        <v>20</v>
      </c>
      <c r="I22" s="205"/>
    </row>
    <row r="23" spans="1:9" s="71" customFormat="1" ht="26.25" customHeight="1" x14ac:dyDescent="0.2">
      <c r="A23" s="78"/>
      <c r="B23" s="86"/>
      <c r="C23" s="78"/>
      <c r="D23" s="79"/>
      <c r="E23" s="188" t="s">
        <v>41</v>
      </c>
      <c r="F23" s="188"/>
      <c r="G23" s="188"/>
      <c r="H23" s="199"/>
      <c r="I23" s="199"/>
    </row>
  </sheetData>
  <mergeCells count="16">
    <mergeCell ref="A1:I1"/>
    <mergeCell ref="E20:G20"/>
    <mergeCell ref="E23:G23"/>
    <mergeCell ref="F3:I5"/>
    <mergeCell ref="H23:I23"/>
    <mergeCell ref="H14:I14"/>
    <mergeCell ref="A9:I9"/>
    <mergeCell ref="A10:I13"/>
    <mergeCell ref="H15:I15"/>
    <mergeCell ref="E16:G16"/>
    <mergeCell ref="H16:I16"/>
    <mergeCell ref="H18:I18"/>
    <mergeCell ref="E21:I22"/>
    <mergeCell ref="E19:G19"/>
    <mergeCell ref="H19:I19"/>
    <mergeCell ref="E17:G17"/>
  </mergeCells>
  <printOptions horizontalCentered="1"/>
  <pageMargins left="0.82677165354330717" right="0.23622047244094491" top="0.9055118110236221" bottom="0.74803149606299213" header="0.31496062992125984" footer="0.31496062992125984"/>
  <pageSetup scale="84" orientation="portrait" r:id="rId1"/>
  <headerFooter>
    <oddHeader>&amp;L&amp;G&amp;C&amp;"Arial,Negrita"&amp;14CONTROL PARA RESPALDO DE INFORMACIÓN DIGITAL &amp;"Arial,Normal"&amp;12
NOVIEMBRE 2024&amp;R&amp;10&amp;K00+000F___-v___-__-P____-v01</oddHeader>
  </headerFooter>
  <colBreaks count="1" manualBreakCount="1">
    <brk id="9" min="1" max="103" man="1"/>
  </colBreaks>
  <drawing r:id="rId2"/>
  <legacyDrawingHF r:id="rId3"/>
  <tableParts count="1">
    <tablePart r:id="rId4"/>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47"/>
  <dimension ref="A1:I23"/>
  <sheetViews>
    <sheetView showGridLines="0" zoomScaleNormal="100" zoomScaleSheetLayoutView="100" workbookViewId="0">
      <selection activeCell="L5" sqref="L5"/>
    </sheetView>
  </sheetViews>
  <sheetFormatPr baseColWidth="10" defaultColWidth="11.5546875" defaultRowHeight="42.75" customHeight="1" x14ac:dyDescent="0.25"/>
  <cols>
    <col min="1" max="1" width="13.44140625" style="94" bestFit="1" customWidth="1"/>
    <col min="2" max="5" width="9.77734375" style="94" customWidth="1"/>
    <col min="6" max="9" width="8.88671875" style="66" customWidth="1"/>
    <col min="10" max="10" width="11.109375" style="66" customWidth="1"/>
    <col min="11" max="16384" width="11.5546875" style="66"/>
  </cols>
  <sheetData>
    <row r="1" spans="1:9" ht="45.2" customHeight="1" x14ac:dyDescent="0.25">
      <c r="A1" s="183" t="str">
        <f>'3-NOV'!A1:I1</f>
        <v>DIGITE EL NOMBRE DE LA UNIDAD ADMINISTRATIVA</v>
      </c>
      <c r="B1" s="183"/>
      <c r="C1" s="183"/>
      <c r="D1" s="183"/>
      <c r="E1" s="183"/>
      <c r="F1" s="183"/>
      <c r="G1" s="183"/>
      <c r="H1" s="183"/>
      <c r="I1" s="183"/>
    </row>
    <row r="2" spans="1:9" s="71" customFormat="1" ht="53.25" customHeight="1" x14ac:dyDescent="0.2">
      <c r="A2" s="100" t="s">
        <v>18</v>
      </c>
      <c r="B2" s="67" t="s">
        <v>3</v>
      </c>
      <c r="C2" s="67" t="s">
        <v>0</v>
      </c>
      <c r="D2" s="67" t="s">
        <v>1</v>
      </c>
      <c r="E2" s="67" t="s">
        <v>2</v>
      </c>
      <c r="F2" s="68"/>
      <c r="G2" s="69"/>
      <c r="H2" s="69"/>
      <c r="I2" s="70"/>
    </row>
    <row r="3" spans="1:9" s="71" customFormat="1" ht="48.95" customHeight="1" x14ac:dyDescent="0.2">
      <c r="A3" s="76" t="s">
        <v>81</v>
      </c>
      <c r="B3" s="77">
        <f>Tabla13245789101112141516171819202122232425262728293031323334353738394041424344454647[[#This Row],[FECHA]]</f>
        <v>45968</v>
      </c>
      <c r="C3" s="78">
        <f>Tabla13245789101112141516171819202122232425262728293031323334353738394041424344454647[[#This Row],[GB]]</f>
        <v>0</v>
      </c>
      <c r="D3" s="79">
        <f>Tabla13245789101112141516171819202122232425262728293031323334353738394041424344454647[[#This Row],[ARCHIVOS]]</f>
        <v>0</v>
      </c>
      <c r="E3" s="79">
        <f>Tabla13245789101112141516171819202122232425262728293031323334353738394041424344454647[[#This Row],[CARPETAS]]</f>
        <v>0</v>
      </c>
      <c r="F3" s="184" t="s">
        <v>42</v>
      </c>
      <c r="G3" s="185"/>
      <c r="H3" s="185"/>
      <c r="I3" s="186"/>
    </row>
    <row r="4" spans="1:9" s="71" customFormat="1" ht="48.95" customHeight="1" x14ac:dyDescent="0.2">
      <c r="A4" s="76" t="s">
        <v>82</v>
      </c>
      <c r="B4" s="77">
        <f>Tabla13245789101112141516171819202122232425262728293031323334353738394041424344454647[[#This Row],[FECHA]]</f>
        <v>45975</v>
      </c>
      <c r="C4" s="78">
        <f>Tabla13245789101112141516171819202122232425262728293031323334353738394041424344454647[[#This Row],[GB]]</f>
        <v>0</v>
      </c>
      <c r="D4" s="79">
        <f>Tabla13245789101112141516171819202122232425262728293031323334353738394041424344454647[[#This Row],[ARCHIVOS]]</f>
        <v>0</v>
      </c>
      <c r="E4" s="79">
        <f>Tabla13245789101112141516171819202122232425262728293031323334353738394041424344454647[[#This Row],[CARPETAS]]</f>
        <v>0</v>
      </c>
      <c r="F4" s="187"/>
      <c r="G4" s="185"/>
      <c r="H4" s="185"/>
      <c r="I4" s="186"/>
    </row>
    <row r="5" spans="1:9" s="71" customFormat="1" ht="48.95" customHeight="1" x14ac:dyDescent="0.2">
      <c r="A5" s="76" t="s">
        <v>83</v>
      </c>
      <c r="B5" s="77">
        <f>Tabla13245789101112141516171819202122232425262728293031323334353738394041424344454647[[#This Row],[FECHA]]</f>
        <v>45982</v>
      </c>
      <c r="C5" s="78">
        <f>Tabla13245789101112141516171819202122232425262728293031323334353738394041424344454647[[#This Row],[GB]]</f>
        <v>0</v>
      </c>
      <c r="D5" s="79">
        <f>Tabla13245789101112141516171819202122232425262728293031323334353738394041424344454647[[#This Row],[ARCHIVOS]]</f>
        <v>0</v>
      </c>
      <c r="E5" s="79">
        <f>Tabla13245789101112141516171819202122232425262728293031323334353738394041424344454647[[#This Row],[CARPETAS]]</f>
        <v>0</v>
      </c>
      <c r="F5" s="187"/>
      <c r="G5" s="185"/>
      <c r="H5" s="185"/>
      <c r="I5" s="186"/>
    </row>
    <row r="6" spans="1:9" s="95" customFormat="1" ht="48.95" customHeight="1" x14ac:dyDescent="0.2">
      <c r="A6" s="72" t="s">
        <v>84</v>
      </c>
      <c r="B6" s="73">
        <v>45989</v>
      </c>
      <c r="C6" s="74">
        <v>0</v>
      </c>
      <c r="D6" s="75">
        <v>0</v>
      </c>
      <c r="E6" s="75">
        <v>0</v>
      </c>
      <c r="F6" s="96"/>
      <c r="G6" s="97"/>
      <c r="H6" s="97"/>
      <c r="I6" s="98"/>
    </row>
    <row r="7" spans="1:9" s="71" customFormat="1" ht="48.95" customHeight="1" x14ac:dyDescent="0.2">
      <c r="A7" s="76"/>
      <c r="B7" s="77"/>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B6</f>
        <v>45989</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45989</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45989</v>
      </c>
      <c r="I21" s="205"/>
    </row>
    <row r="22" spans="1:9" s="71" customFormat="1" ht="33.75" customHeight="1" x14ac:dyDescent="0.2">
      <c r="A22" s="78"/>
      <c r="B22" s="86"/>
      <c r="C22" s="78"/>
      <c r="D22" s="79"/>
      <c r="E22" s="204" t="s">
        <v>44</v>
      </c>
      <c r="F22" s="205"/>
      <c r="G22" s="205"/>
      <c r="H22" s="205" t="s">
        <v>20</v>
      </c>
      <c r="I22" s="205"/>
    </row>
    <row r="23" spans="1:9" s="71" customFormat="1" ht="26.25" customHeight="1" x14ac:dyDescent="0.2">
      <c r="A23" s="78"/>
      <c r="B23" s="86"/>
      <c r="C23" s="78"/>
      <c r="D23" s="79"/>
      <c r="E23" s="188" t="s">
        <v>41</v>
      </c>
      <c r="F23" s="188"/>
      <c r="G23" s="188"/>
      <c r="H23" s="199"/>
      <c r="I23" s="199"/>
    </row>
  </sheetData>
  <mergeCells count="16">
    <mergeCell ref="A1:I1"/>
    <mergeCell ref="E20:G20"/>
    <mergeCell ref="E23:G23"/>
    <mergeCell ref="F3:I5"/>
    <mergeCell ref="H23:I23"/>
    <mergeCell ref="H14:I14"/>
    <mergeCell ref="A9:I9"/>
    <mergeCell ref="A10:I13"/>
    <mergeCell ref="H15:I15"/>
    <mergeCell ref="E16:G16"/>
    <mergeCell ref="H16:I16"/>
    <mergeCell ref="H18:I18"/>
    <mergeCell ref="E21:I22"/>
    <mergeCell ref="E19:G19"/>
    <mergeCell ref="H19:I19"/>
    <mergeCell ref="E17:G17"/>
  </mergeCells>
  <printOptions horizontalCentered="1"/>
  <pageMargins left="0.82677165354330717" right="0.23622047244094491" top="0.9055118110236221" bottom="0.74803149606299213" header="0.31496062992125984" footer="0.31496062992125984"/>
  <pageSetup scale="84" orientation="portrait" r:id="rId1"/>
  <headerFooter>
    <oddHeader>&amp;L&amp;G&amp;C&amp;"Arial,Negrita"&amp;14CONTROL PARA RESPALDO DE INFORMACIÓN DIGITAL &amp;"Arial,Normal"&amp;12
NOVIEMBRE 2024&amp;R&amp;10&amp;K00+000F___-v___-__-P____-v01</oddHeader>
  </headerFooter>
  <colBreaks count="1" manualBreakCount="1">
    <brk id="9" min="1" max="103" man="1"/>
  </colBreaks>
  <drawing r:id="rId2"/>
  <legacyDrawingHF r:id="rId3"/>
  <tableParts count="1">
    <tablePart r:id="rId4"/>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4A34A-5A97-4F11-9B2C-C54DF357632D}">
  <dimension ref="A1:I23"/>
  <sheetViews>
    <sheetView showGridLines="0" zoomScaleNormal="100" zoomScaleSheetLayoutView="100" workbookViewId="0">
      <selection activeCell="A7" sqref="A7"/>
    </sheetView>
  </sheetViews>
  <sheetFormatPr baseColWidth="10" defaultColWidth="11.5546875" defaultRowHeight="42.75" customHeight="1" x14ac:dyDescent="0.25"/>
  <cols>
    <col min="1" max="1" width="13.44140625" style="94" bestFit="1" customWidth="1"/>
    <col min="2" max="5" width="9.77734375" style="94" customWidth="1"/>
    <col min="6" max="9" width="8.88671875" style="66" customWidth="1"/>
    <col min="10" max="10" width="11.109375" style="66" customWidth="1"/>
    <col min="11" max="16384" width="11.5546875" style="66"/>
  </cols>
  <sheetData>
    <row r="1" spans="1:9" ht="45.2" customHeight="1" x14ac:dyDescent="0.25">
      <c r="A1" s="183" t="str">
        <f>'3-NOV'!A1:I1</f>
        <v>DIGITE EL NOMBRE DE LA UNIDAD ADMINISTRATIVA</v>
      </c>
      <c r="B1" s="183"/>
      <c r="C1" s="183"/>
      <c r="D1" s="183"/>
      <c r="E1" s="183"/>
      <c r="F1" s="183"/>
      <c r="G1" s="183"/>
      <c r="H1" s="183"/>
      <c r="I1" s="183"/>
    </row>
    <row r="2" spans="1:9" s="71" customFormat="1" ht="53.25" customHeight="1" x14ac:dyDescent="0.2">
      <c r="A2" s="100" t="s">
        <v>18</v>
      </c>
      <c r="B2" s="67" t="s">
        <v>3</v>
      </c>
      <c r="C2" s="67" t="s">
        <v>0</v>
      </c>
      <c r="D2" s="67" t="s">
        <v>1</v>
      </c>
      <c r="E2" s="67" t="s">
        <v>2</v>
      </c>
      <c r="F2" s="68"/>
      <c r="G2" s="69"/>
      <c r="H2" s="69"/>
      <c r="I2" s="70"/>
    </row>
    <row r="3" spans="1:9" s="71" customFormat="1" ht="48.95" customHeight="1" x14ac:dyDescent="0.2">
      <c r="A3" s="76" t="s">
        <v>80</v>
      </c>
      <c r="B3" s="77">
        <f>Tabla13245789101112141516171819202122232425262728293031323334353738394041424344454647[[#This Row],[FECHA]]</f>
        <v>45968</v>
      </c>
      <c r="C3" s="78">
        <f>Tabla13245789101112141516171819202122232425262728293031323334353738394041424344454647[[#This Row],[GB]]</f>
        <v>0</v>
      </c>
      <c r="D3" s="79">
        <f>Tabla13245789101112141516171819202122232425262728293031323334353738394041424344454647[[#This Row],[ARCHIVOS]]</f>
        <v>0</v>
      </c>
      <c r="E3" s="79">
        <f>Tabla13245789101112141516171819202122232425262728293031323334353738394041424344454647[[#This Row],[CARPETAS]]</f>
        <v>0</v>
      </c>
      <c r="F3" s="184" t="s">
        <v>42</v>
      </c>
      <c r="G3" s="185"/>
      <c r="H3" s="185"/>
      <c r="I3" s="186"/>
    </row>
    <row r="4" spans="1:9" s="71" customFormat="1" ht="48.95" customHeight="1" x14ac:dyDescent="0.2">
      <c r="A4" s="76" t="s">
        <v>81</v>
      </c>
      <c r="B4" s="77">
        <f>Tabla13245789101112141516171819202122232425262728293031323334353738394041424344454647[[#This Row],[FECHA]]</f>
        <v>45975</v>
      </c>
      <c r="C4" s="78">
        <f>Tabla13245789101112141516171819202122232425262728293031323334353738394041424344454647[[#This Row],[GB]]</f>
        <v>0</v>
      </c>
      <c r="D4" s="79">
        <f>Tabla13245789101112141516171819202122232425262728293031323334353738394041424344454647[[#This Row],[ARCHIVOS]]</f>
        <v>0</v>
      </c>
      <c r="E4" s="79">
        <f>Tabla13245789101112141516171819202122232425262728293031323334353738394041424344454647[[#This Row],[CARPETAS]]</f>
        <v>0</v>
      </c>
      <c r="F4" s="187"/>
      <c r="G4" s="185"/>
      <c r="H4" s="185"/>
      <c r="I4" s="186"/>
    </row>
    <row r="5" spans="1:9" s="71" customFormat="1" ht="48.95" customHeight="1" x14ac:dyDescent="0.2">
      <c r="A5" s="76" t="s">
        <v>82</v>
      </c>
      <c r="B5" s="77">
        <f>Tabla13245789101112141516171819202122232425262728293031323334353738394041424344454647[[#This Row],[FECHA]]</f>
        <v>45982</v>
      </c>
      <c r="C5" s="78">
        <f>Tabla13245789101112141516171819202122232425262728293031323334353738394041424344454647[[#This Row],[GB]]</f>
        <v>0</v>
      </c>
      <c r="D5" s="79">
        <f>Tabla13245789101112141516171819202122232425262728293031323334353738394041424344454647[[#This Row],[ARCHIVOS]]</f>
        <v>0</v>
      </c>
      <c r="E5" s="79">
        <f>Tabla13245789101112141516171819202122232425262728293031323334353738394041424344454647[[#This Row],[CARPETAS]]</f>
        <v>0</v>
      </c>
      <c r="F5" s="187"/>
      <c r="G5" s="185"/>
      <c r="H5" s="185"/>
      <c r="I5" s="186"/>
    </row>
    <row r="6" spans="1:9" s="95" customFormat="1" ht="48.95" customHeight="1" x14ac:dyDescent="0.2">
      <c r="A6" s="76" t="s">
        <v>83</v>
      </c>
      <c r="B6" s="77">
        <f>Tabla1324578910111214151617181920212223242526272829303132333435373839404142434445464748[[#This Row],[FECHA]]</f>
        <v>45989</v>
      </c>
      <c r="C6" s="78">
        <f>Tabla1324578910111214151617181920212223242526272829303132333435373839404142434445464748[[#This Row],[GB]]</f>
        <v>0</v>
      </c>
      <c r="D6" s="79">
        <f>Tabla1324578910111214151617181920212223242526272829303132333435373839404142434445464748[[#This Row],[ARCHIVOS]]</f>
        <v>0</v>
      </c>
      <c r="E6" s="79">
        <f>Tabla1324578910111214151617181920212223242526272829303132333435373839404142434445464748[[#This Row],[CARPETAS]]</f>
        <v>0</v>
      </c>
      <c r="F6" s="96"/>
      <c r="G6" s="97"/>
      <c r="H6" s="97"/>
      <c r="I6" s="98"/>
    </row>
    <row r="7" spans="1:9" s="71" customFormat="1" ht="48.95" customHeight="1" x14ac:dyDescent="0.2">
      <c r="A7" s="72"/>
      <c r="B7" s="73"/>
      <c r="C7" s="74"/>
      <c r="D7" s="75"/>
      <c r="E7" s="75"/>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B6</f>
        <v>45989</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45989</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45989</v>
      </c>
      <c r="I21" s="205"/>
    </row>
    <row r="22" spans="1:9" s="71" customFormat="1" ht="33.75" customHeight="1" x14ac:dyDescent="0.2">
      <c r="A22" s="78"/>
      <c r="B22" s="86"/>
      <c r="C22" s="78"/>
      <c r="D22" s="79"/>
      <c r="E22" s="204" t="s">
        <v>44</v>
      </c>
      <c r="F22" s="205"/>
      <c r="G22" s="205"/>
      <c r="H22" s="205" t="s">
        <v>20</v>
      </c>
      <c r="I22" s="205"/>
    </row>
    <row r="23" spans="1:9" s="71" customFormat="1" ht="26.25" customHeight="1" x14ac:dyDescent="0.2">
      <c r="A23" s="78"/>
      <c r="B23" s="86"/>
      <c r="C23" s="78"/>
      <c r="D23" s="79"/>
      <c r="E23" s="188" t="s">
        <v>41</v>
      </c>
      <c r="F23" s="188"/>
      <c r="G23" s="188"/>
      <c r="H23" s="199"/>
      <c r="I23" s="199"/>
    </row>
  </sheetData>
  <mergeCells count="16">
    <mergeCell ref="E20:G20"/>
    <mergeCell ref="E21:I22"/>
    <mergeCell ref="E23:G23"/>
    <mergeCell ref="H23:I23"/>
    <mergeCell ref="E16:G16"/>
    <mergeCell ref="H16:I16"/>
    <mergeCell ref="E17:G17"/>
    <mergeCell ref="H18:I18"/>
    <mergeCell ref="E19:G19"/>
    <mergeCell ref="H19:I19"/>
    <mergeCell ref="H15:I15"/>
    <mergeCell ref="A1:I1"/>
    <mergeCell ref="F3:I5"/>
    <mergeCell ref="A9:I9"/>
    <mergeCell ref="A10:I13"/>
    <mergeCell ref="H14:I14"/>
  </mergeCells>
  <printOptions horizontalCentered="1"/>
  <pageMargins left="0.82677165354330717" right="0.23622047244094491" top="0.9055118110236221" bottom="0.74803149606299213" header="0.31496062992125984" footer="0.31496062992125984"/>
  <pageSetup scale="84" orientation="portrait" r:id="rId1"/>
  <headerFooter>
    <oddHeader>&amp;L&amp;G&amp;C&amp;"Arial,Negrita"&amp;14CONTROL PARA RESPALDO DE INFORMACIÓN DIGITAL &amp;"Arial,Normal"&amp;12
NOVIEMBRE 2024&amp;R&amp;10&amp;K00+000F___-v___-__-P____-v01</oddHeader>
  </headerFooter>
  <colBreaks count="1" manualBreakCount="1">
    <brk id="9" min="1" max="103" man="1"/>
  </colBreaks>
  <drawing r:id="rId2"/>
  <legacyDrawingHF r:id="rId3"/>
  <tableParts count="1">
    <tablePart r:id="rId4"/>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49">
    <tabColor rgb="FF92D050"/>
  </sheetPr>
  <dimension ref="A1:I23"/>
  <sheetViews>
    <sheetView showGridLines="0" zoomScaleNormal="100" zoomScaleSheetLayoutView="100" workbookViewId="0">
      <selection activeCell="L4" sqref="L4"/>
    </sheetView>
  </sheetViews>
  <sheetFormatPr baseColWidth="10" defaultColWidth="11.5546875" defaultRowHeight="42.75" customHeight="1" x14ac:dyDescent="0.25"/>
  <cols>
    <col min="1" max="1" width="13.6640625" style="94" bestFit="1"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'4-NOV'!A1:I1</f>
        <v>DIGITE EL NOMBRE DE LA UNIDAD ADMINISTRATIVA</v>
      </c>
      <c r="B1" s="183"/>
      <c r="C1" s="183"/>
      <c r="D1" s="183"/>
      <c r="E1" s="183"/>
      <c r="F1" s="183"/>
      <c r="G1" s="183"/>
      <c r="H1" s="183"/>
      <c r="I1" s="183"/>
    </row>
    <row r="2" spans="1:9" s="71" customFormat="1" ht="53.25" customHeight="1" x14ac:dyDescent="0.2">
      <c r="A2" s="99" t="s">
        <v>19</v>
      </c>
      <c r="B2" s="67" t="s">
        <v>3</v>
      </c>
      <c r="C2" s="67" t="s">
        <v>0</v>
      </c>
      <c r="D2" s="67" t="s">
        <v>1</v>
      </c>
      <c r="E2" s="67" t="s">
        <v>2</v>
      </c>
      <c r="F2" s="68"/>
      <c r="G2" s="69"/>
      <c r="H2" s="69"/>
      <c r="I2" s="70"/>
    </row>
    <row r="3" spans="1:9" s="95" customFormat="1" ht="48.95" customHeight="1" x14ac:dyDescent="0.2">
      <c r="A3" s="72" t="s">
        <v>85</v>
      </c>
      <c r="B3" s="73">
        <v>45996</v>
      </c>
      <c r="C3" s="74">
        <v>0</v>
      </c>
      <c r="D3" s="75">
        <v>0</v>
      </c>
      <c r="E3" s="75">
        <v>0</v>
      </c>
      <c r="F3" s="184" t="s">
        <v>42</v>
      </c>
      <c r="G3" s="185"/>
      <c r="H3" s="185"/>
      <c r="I3" s="186"/>
    </row>
    <row r="4" spans="1:9" s="71" customFormat="1" ht="48.95" customHeight="1" x14ac:dyDescent="0.2">
      <c r="A4" s="76" t="s">
        <v>86</v>
      </c>
      <c r="B4" s="77"/>
      <c r="C4" s="78"/>
      <c r="D4" s="79"/>
      <c r="E4" s="79"/>
      <c r="F4" s="187"/>
      <c r="G4" s="185"/>
      <c r="H4" s="185"/>
      <c r="I4" s="186"/>
    </row>
    <row r="5" spans="1:9" s="71" customFormat="1" ht="48.95" customHeight="1" x14ac:dyDescent="0.2">
      <c r="A5" s="76" t="s">
        <v>87</v>
      </c>
      <c r="B5" s="77"/>
      <c r="C5" s="78"/>
      <c r="D5" s="79"/>
      <c r="E5" s="79"/>
      <c r="F5" s="187"/>
      <c r="G5" s="185"/>
      <c r="H5" s="185"/>
      <c r="I5" s="186"/>
    </row>
    <row r="6" spans="1:9" s="71" customFormat="1" ht="48.95" customHeight="1" x14ac:dyDescent="0.2">
      <c r="A6" s="76"/>
      <c r="B6" s="73"/>
      <c r="C6" s="78"/>
      <c r="D6" s="79"/>
      <c r="E6" s="79"/>
      <c r="F6" s="80"/>
      <c r="G6" s="81"/>
      <c r="H6" s="81"/>
      <c r="I6" s="82"/>
    </row>
    <row r="7" spans="1:9" s="71" customFormat="1" ht="48.95" customHeight="1" x14ac:dyDescent="0.2">
      <c r="A7" s="76"/>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B3</f>
        <v>45996</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45996</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45996</v>
      </c>
      <c r="I21" s="205"/>
    </row>
    <row r="22" spans="1:9" s="71" customFormat="1" ht="33.75" customHeight="1" x14ac:dyDescent="0.2">
      <c r="A22" s="78"/>
      <c r="B22" s="86"/>
      <c r="C22" s="78"/>
      <c r="D22" s="79"/>
      <c r="E22" s="204" t="s">
        <v>44</v>
      </c>
      <c r="F22" s="205"/>
      <c r="G22" s="205"/>
      <c r="H22" s="205" t="s">
        <v>20</v>
      </c>
      <c r="I22" s="205"/>
    </row>
    <row r="23" spans="1:9" s="71" customFormat="1" ht="26.25" customHeight="1" x14ac:dyDescent="0.2">
      <c r="A23" s="78"/>
      <c r="B23" s="86"/>
      <c r="C23" s="78"/>
      <c r="D23" s="79"/>
      <c r="E23" s="188" t="s">
        <v>41</v>
      </c>
      <c r="F23" s="188"/>
      <c r="G23" s="188"/>
      <c r="H23" s="199"/>
      <c r="I23" s="199"/>
    </row>
  </sheetData>
  <mergeCells count="16">
    <mergeCell ref="A1:I1"/>
    <mergeCell ref="E20:G20"/>
    <mergeCell ref="E23:G23"/>
    <mergeCell ref="F3:I5"/>
    <mergeCell ref="H23:I23"/>
    <mergeCell ref="H14:I14"/>
    <mergeCell ref="A9:I9"/>
    <mergeCell ref="A10:I13"/>
    <mergeCell ref="H15:I15"/>
    <mergeCell ref="E16:G16"/>
    <mergeCell ref="H16:I16"/>
    <mergeCell ref="H18:I18"/>
    <mergeCell ref="E21:I22"/>
    <mergeCell ref="E19:G19"/>
    <mergeCell ref="H19:I19"/>
    <mergeCell ref="E17:G17"/>
  </mergeCells>
  <printOptions horizontalCentered="1"/>
  <pageMargins left="0.82677165354330717" right="0.23622047244094491" top="0.9055118110236221" bottom="0.74803149606299213" header="0.31496062992125984" footer="0.31496062992125984"/>
  <pageSetup scale="84" orientation="portrait" r:id="rId1"/>
  <headerFooter>
    <oddHeader>&amp;L&amp;G&amp;C&amp;"Arial,Negrita"&amp;14CONTROL PARA RESPALDO DE INFORMACIÓN DIGITAL &amp;"Arial,Normal"&amp;12
DICIEMBRE 2024&amp;R&amp;10&amp;K00+000F___-v___-__-P____-v01</oddHeader>
  </headerFooter>
  <colBreaks count="1" manualBreakCount="1">
    <brk id="9" min="1" max="103" man="1"/>
  </colBreaks>
  <drawing r:id="rId2"/>
  <legacyDrawingHF r:id="rId3"/>
  <tableParts count="1">
    <tablePart r:id="rId4"/>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0">
    <tabColor rgb="FF92D050"/>
  </sheetPr>
  <dimension ref="A1:I23"/>
  <sheetViews>
    <sheetView showGridLines="0" zoomScaleNormal="100" zoomScaleSheetLayoutView="100" workbookViewId="0">
      <selection activeCell="K4" sqref="K4"/>
    </sheetView>
  </sheetViews>
  <sheetFormatPr baseColWidth="10" defaultColWidth="11.5546875" defaultRowHeight="42.75" customHeight="1" x14ac:dyDescent="0.25"/>
  <cols>
    <col min="1" max="1" width="13.6640625" style="94" bestFit="1"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'1-DIC'!A1:I1</f>
        <v>DIGITE EL NOMBRE DE LA UNIDAD ADMINISTRATIVA</v>
      </c>
      <c r="B1" s="183"/>
      <c r="C1" s="183"/>
      <c r="D1" s="183"/>
      <c r="E1" s="183"/>
      <c r="F1" s="183"/>
      <c r="G1" s="183"/>
      <c r="H1" s="183"/>
      <c r="I1" s="183"/>
    </row>
    <row r="2" spans="1:9" s="71" customFormat="1" ht="53.25" customHeight="1" x14ac:dyDescent="0.2">
      <c r="A2" s="99" t="s">
        <v>19</v>
      </c>
      <c r="B2" s="67" t="s">
        <v>3</v>
      </c>
      <c r="C2" s="67" t="s">
        <v>0</v>
      </c>
      <c r="D2" s="67" t="s">
        <v>1</v>
      </c>
      <c r="E2" s="67" t="s">
        <v>2</v>
      </c>
      <c r="F2" s="68"/>
      <c r="G2" s="69"/>
      <c r="H2" s="69"/>
      <c r="I2" s="70"/>
    </row>
    <row r="3" spans="1:9" s="71" customFormat="1" ht="48.95" customHeight="1" x14ac:dyDescent="0.2">
      <c r="A3" s="76" t="s">
        <v>85</v>
      </c>
      <c r="B3" s="77">
        <f>Tabla13245789101112141516171819202122232425262728293031323334353738394041424344454647484950[[#This Row],[FECHA]]</f>
        <v>45996</v>
      </c>
      <c r="C3" s="78">
        <f>Tabla13245789101112141516171819202122232425262728293031323334353738394041424344454647484950[[#This Row],[GB]]</f>
        <v>0</v>
      </c>
      <c r="D3" s="79">
        <f>Tabla13245789101112141516171819202122232425262728293031323334353738394041424344454647484950[[#This Row],[ARCHIVOS]]</f>
        <v>0</v>
      </c>
      <c r="E3" s="79">
        <f>Tabla13245789101112141516171819202122232425262728293031323334353738394041424344454647484950[[#This Row],[CARPETAS]]</f>
        <v>0</v>
      </c>
      <c r="F3" s="184" t="s">
        <v>42</v>
      </c>
      <c r="G3" s="185"/>
      <c r="H3" s="185"/>
      <c r="I3" s="186"/>
    </row>
    <row r="4" spans="1:9" s="95" customFormat="1" ht="48.95" customHeight="1" x14ac:dyDescent="0.2">
      <c r="A4" s="72" t="s">
        <v>86</v>
      </c>
      <c r="B4" s="73">
        <v>46003</v>
      </c>
      <c r="C4" s="74">
        <v>0</v>
      </c>
      <c r="D4" s="75">
        <v>0</v>
      </c>
      <c r="E4" s="75">
        <v>0</v>
      </c>
      <c r="F4" s="187"/>
      <c r="G4" s="185"/>
      <c r="H4" s="185"/>
      <c r="I4" s="186"/>
    </row>
    <row r="5" spans="1:9" s="71" customFormat="1" ht="48.95" customHeight="1" x14ac:dyDescent="0.2">
      <c r="A5" s="76" t="s">
        <v>87</v>
      </c>
      <c r="B5" s="77"/>
      <c r="C5" s="78"/>
      <c r="D5" s="79"/>
      <c r="E5" s="79"/>
      <c r="F5" s="187"/>
      <c r="G5" s="185"/>
      <c r="H5" s="185"/>
      <c r="I5" s="186"/>
    </row>
    <row r="6" spans="1:9" s="71" customFormat="1" ht="48.95" customHeight="1" x14ac:dyDescent="0.2">
      <c r="A6" s="76"/>
      <c r="B6" s="73"/>
      <c r="C6" s="78"/>
      <c r="D6" s="79"/>
      <c r="E6" s="79"/>
      <c r="F6" s="80"/>
      <c r="G6" s="81"/>
      <c r="H6" s="81"/>
      <c r="I6" s="82"/>
    </row>
    <row r="7" spans="1:9" s="71" customFormat="1" ht="48.95" customHeight="1" x14ac:dyDescent="0.2">
      <c r="A7" s="76"/>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B4</f>
        <v>46003</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46003</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46003</v>
      </c>
      <c r="I21" s="205"/>
    </row>
    <row r="22" spans="1:9" s="71" customFormat="1" ht="33.75" customHeight="1" x14ac:dyDescent="0.2">
      <c r="A22" s="78"/>
      <c r="B22" s="86"/>
      <c r="C22" s="78"/>
      <c r="D22" s="79"/>
      <c r="E22" s="204" t="s">
        <v>44</v>
      </c>
      <c r="F22" s="205"/>
      <c r="G22" s="205"/>
      <c r="H22" s="205" t="s">
        <v>20</v>
      </c>
      <c r="I22" s="205"/>
    </row>
    <row r="23" spans="1:9" s="71" customFormat="1" ht="26.25" customHeight="1" x14ac:dyDescent="0.2">
      <c r="A23" s="78"/>
      <c r="B23" s="86"/>
      <c r="C23" s="78"/>
      <c r="D23" s="79"/>
      <c r="E23" s="188" t="s">
        <v>41</v>
      </c>
      <c r="F23" s="188"/>
      <c r="G23" s="188"/>
      <c r="H23" s="199"/>
      <c r="I23" s="199"/>
    </row>
  </sheetData>
  <mergeCells count="16">
    <mergeCell ref="A1:I1"/>
    <mergeCell ref="E20:G20"/>
    <mergeCell ref="E23:G23"/>
    <mergeCell ref="F3:I5"/>
    <mergeCell ref="H23:I23"/>
    <mergeCell ref="H14:I14"/>
    <mergeCell ref="A9:I9"/>
    <mergeCell ref="A10:I13"/>
    <mergeCell ref="H15:I15"/>
    <mergeCell ref="E16:G16"/>
    <mergeCell ref="H16:I16"/>
    <mergeCell ref="H18:I18"/>
    <mergeCell ref="E21:I22"/>
    <mergeCell ref="E19:G19"/>
    <mergeCell ref="H19:I19"/>
    <mergeCell ref="E17:G17"/>
  </mergeCells>
  <printOptions horizontalCentered="1"/>
  <pageMargins left="0.82677165354330717" right="0.23622047244094491" top="0.9055118110236221" bottom="0.74803149606299213" header="0.31496062992125984" footer="0.31496062992125984"/>
  <pageSetup scale="84" orientation="portrait" r:id="rId1"/>
  <headerFooter>
    <oddHeader>&amp;L&amp;G&amp;C&amp;"Arial,Negrita"&amp;14CONTROL PARA RESPALDO DE INFORMACIÓN DIGITAL &amp;"Arial,Normal"&amp;12
DICIEMBRE 2024&amp;R&amp;10&amp;K00+000F___-v___-__-P____-v01</oddHeader>
  </headerFooter>
  <colBreaks count="1" manualBreakCount="1">
    <brk id="9" min="1" max="103" man="1"/>
  </colBreaks>
  <drawing r:id="rId2"/>
  <legacyDrawingHF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I23"/>
  <sheetViews>
    <sheetView showGridLines="0" zoomScaleNormal="100" zoomScaleSheetLayoutView="100" workbookViewId="0">
      <selection activeCell="E5" sqref="E5"/>
    </sheetView>
  </sheetViews>
  <sheetFormatPr baseColWidth="10" defaultColWidth="11.5546875" defaultRowHeight="42.75" customHeight="1" x14ac:dyDescent="0.25"/>
  <cols>
    <col min="1" max="5" width="10.44140625" style="94" customWidth="1"/>
    <col min="6" max="9" width="8.88671875" style="66" customWidth="1"/>
    <col min="10" max="10" width="11.109375" style="66" customWidth="1"/>
    <col min="11" max="16384" width="11.5546875" style="66"/>
  </cols>
  <sheetData>
    <row r="1" spans="1:9" ht="45.2" customHeight="1" x14ac:dyDescent="0.25">
      <c r="A1" s="183" t="str">
        <f>'2-ENE'!A1:I1</f>
        <v>DIGITE EL NOMBRE DE LA UNIDAD ADMINISTRATIVA</v>
      </c>
      <c r="B1" s="183"/>
      <c r="C1" s="183"/>
      <c r="D1" s="183"/>
      <c r="E1" s="183"/>
      <c r="F1" s="183"/>
      <c r="G1" s="183"/>
      <c r="H1" s="183"/>
      <c r="I1" s="183"/>
    </row>
    <row r="2" spans="1:9" s="71" customFormat="1" ht="53.25" customHeight="1" x14ac:dyDescent="0.2">
      <c r="A2" s="67" t="s">
        <v>10</v>
      </c>
      <c r="B2" s="67" t="s">
        <v>3</v>
      </c>
      <c r="C2" s="67" t="s">
        <v>0</v>
      </c>
      <c r="D2" s="67" t="s">
        <v>1</v>
      </c>
      <c r="E2" s="67" t="s">
        <v>2</v>
      </c>
      <c r="F2" s="68"/>
      <c r="G2" s="69"/>
      <c r="H2" s="69"/>
      <c r="I2" s="70"/>
    </row>
    <row r="3" spans="1:9" s="71" customFormat="1" ht="48.95" customHeight="1" x14ac:dyDescent="0.2">
      <c r="A3" s="76" t="s">
        <v>4</v>
      </c>
      <c r="B3" s="77">
        <f>Tabla13[[#This Row],[FECHA]]</f>
        <v>45660</v>
      </c>
      <c r="C3" s="78">
        <f>Tabla13[[#This Row],[GB]]</f>
        <v>0</v>
      </c>
      <c r="D3" s="79">
        <f>Tabla13[[#This Row],[ARCHIVOS]]</f>
        <v>0</v>
      </c>
      <c r="E3" s="79">
        <f>Tabla13[[#This Row],[CARPETAS]]</f>
        <v>0</v>
      </c>
      <c r="F3" s="184" t="s">
        <v>42</v>
      </c>
      <c r="G3" s="185"/>
      <c r="H3" s="185"/>
      <c r="I3" s="186"/>
    </row>
    <row r="4" spans="1:9" s="71" customFormat="1" ht="48.95" customHeight="1" x14ac:dyDescent="0.2">
      <c r="A4" s="76" t="s">
        <v>5</v>
      </c>
      <c r="B4" s="77">
        <f>Tabla132[[#This Row],[FECHA]]</f>
        <v>45667</v>
      </c>
      <c r="C4" s="78">
        <f>Tabla132[[#This Row],[GB]]</f>
        <v>0</v>
      </c>
      <c r="D4" s="79">
        <f>Tabla132[[#This Row],[ARCHIVOS]]</f>
        <v>0</v>
      </c>
      <c r="E4" s="79">
        <f>Tabla132[[#This Row],[CARPETAS]]</f>
        <v>0</v>
      </c>
      <c r="F4" s="187"/>
      <c r="G4" s="185"/>
      <c r="H4" s="185"/>
      <c r="I4" s="186"/>
    </row>
    <row r="5" spans="1:9" s="71" customFormat="1" ht="48.95" customHeight="1" x14ac:dyDescent="0.2">
      <c r="A5" s="72" t="s">
        <v>6</v>
      </c>
      <c r="B5" s="73">
        <v>45674</v>
      </c>
      <c r="C5" s="74">
        <v>0</v>
      </c>
      <c r="D5" s="75">
        <v>0</v>
      </c>
      <c r="E5" s="75">
        <v>0</v>
      </c>
      <c r="F5" s="187"/>
      <c r="G5" s="185"/>
      <c r="H5" s="185"/>
      <c r="I5" s="186"/>
    </row>
    <row r="6" spans="1:9" s="71" customFormat="1" ht="48.95" customHeight="1" x14ac:dyDescent="0.2">
      <c r="A6" s="76" t="s">
        <v>7</v>
      </c>
      <c r="B6" s="77"/>
      <c r="C6" s="78"/>
      <c r="D6" s="79"/>
      <c r="E6" s="79"/>
      <c r="F6" s="80"/>
      <c r="G6" s="81"/>
      <c r="H6" s="81"/>
      <c r="I6" s="82"/>
    </row>
    <row r="7" spans="1:9" s="71" customFormat="1" ht="48.95" customHeight="1" x14ac:dyDescent="0.2">
      <c r="A7" s="76"/>
      <c r="B7" s="77"/>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B5</f>
        <v>45674</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45674</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45674</v>
      </c>
      <c r="I21" s="205"/>
    </row>
    <row r="22" spans="1:9" s="71" customFormat="1" ht="33.75" customHeight="1" x14ac:dyDescent="0.2">
      <c r="A22" s="78"/>
      <c r="B22" s="86"/>
      <c r="C22" s="78"/>
      <c r="D22" s="79"/>
      <c r="E22" s="204" t="s">
        <v>44</v>
      </c>
      <c r="F22" s="205"/>
      <c r="G22" s="205"/>
      <c r="H22" s="205" t="s">
        <v>20</v>
      </c>
      <c r="I22" s="205"/>
    </row>
    <row r="23" spans="1:9" ht="15" customHeight="1" x14ac:dyDescent="0.25">
      <c r="E23" s="188" t="s">
        <v>41</v>
      </c>
      <c r="F23" s="188"/>
      <c r="G23" s="188"/>
      <c r="H23" s="91"/>
      <c r="I23" s="91"/>
    </row>
  </sheetData>
  <mergeCells count="15">
    <mergeCell ref="A1:I1"/>
    <mergeCell ref="F3:I5"/>
    <mergeCell ref="E23:G23"/>
    <mergeCell ref="H14:I14"/>
    <mergeCell ref="A9:I9"/>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0.94488188976377963" bottom="0.74803149606299213" header="0.31496062992125984" footer="0.31496062992125984"/>
  <pageSetup scale="86" orientation="portrait" r:id="rId1"/>
  <headerFooter>
    <oddHeader>&amp;L&amp;G&amp;C&amp;"Arial,Negrita"&amp;14CONTROL PARA RESPALDO DE INFORMACIÓN DIGITAL &amp;"Arial,Normal"&amp;12
ENERO 2024&amp;R&amp;10&amp;K00+000F___-v___-__-P____-v01</oddHeader>
  </headerFooter>
  <colBreaks count="1" manualBreakCount="1">
    <brk id="9" min="1" max="103" man="1"/>
  </colBreaks>
  <drawing r:id="rId2"/>
  <legacyDrawingHF r:id="rId3"/>
  <tableParts count="1">
    <tablePart r:id="rId4"/>
  </tablePart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1">
    <tabColor rgb="FF92D050"/>
  </sheetPr>
  <dimension ref="A1:I23"/>
  <sheetViews>
    <sheetView showGridLines="0" zoomScaleNormal="100" zoomScaleSheetLayoutView="100" workbookViewId="0">
      <selection activeCell="J5" sqref="J5"/>
    </sheetView>
  </sheetViews>
  <sheetFormatPr baseColWidth="10" defaultColWidth="11.5546875" defaultRowHeight="42.75" customHeight="1" x14ac:dyDescent="0.25"/>
  <cols>
    <col min="1" max="1" width="13.6640625" style="94" bestFit="1"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'2-DIC'!A1:I1</f>
        <v>DIGITE EL NOMBRE DE LA UNIDAD ADMINISTRATIVA</v>
      </c>
      <c r="B1" s="183"/>
      <c r="C1" s="183"/>
      <c r="D1" s="183"/>
      <c r="E1" s="183"/>
      <c r="F1" s="183"/>
      <c r="G1" s="183"/>
      <c r="H1" s="183"/>
      <c r="I1" s="183"/>
    </row>
    <row r="2" spans="1:9" s="71" customFormat="1" ht="53.25" customHeight="1" x14ac:dyDescent="0.2">
      <c r="A2" s="99" t="s">
        <v>19</v>
      </c>
      <c r="B2" s="67" t="s">
        <v>3</v>
      </c>
      <c r="C2" s="67" t="s">
        <v>0</v>
      </c>
      <c r="D2" s="67" t="s">
        <v>1</v>
      </c>
      <c r="E2" s="67" t="s">
        <v>2</v>
      </c>
      <c r="F2" s="68"/>
      <c r="G2" s="69"/>
      <c r="H2" s="69"/>
      <c r="I2" s="70"/>
    </row>
    <row r="3" spans="1:9" s="71" customFormat="1" ht="48.95" customHeight="1" x14ac:dyDescent="0.2">
      <c r="A3" s="76" t="s">
        <v>85</v>
      </c>
      <c r="B3" s="77">
        <f>Tabla1324578910111214151617181920212223242526272829303132333435373839404142434445464748495051[[#This Row],[FECHA]]</f>
        <v>45996</v>
      </c>
      <c r="C3" s="78">
        <f>Tabla1324578910111214151617181920212223242526272829303132333435373839404142434445464748495051[[#This Row],[GB]]</f>
        <v>0</v>
      </c>
      <c r="D3" s="79">
        <f>Tabla1324578910111214151617181920212223242526272829303132333435373839404142434445464748495051[[#This Row],[ARCHIVOS]]</f>
        <v>0</v>
      </c>
      <c r="E3" s="79">
        <f>Tabla1324578910111214151617181920212223242526272829303132333435373839404142434445464748495051[[#This Row],[CARPETAS]]</f>
        <v>0</v>
      </c>
      <c r="F3" s="184" t="s">
        <v>42</v>
      </c>
      <c r="G3" s="185"/>
      <c r="H3" s="185"/>
      <c r="I3" s="186"/>
    </row>
    <row r="4" spans="1:9" s="71" customFormat="1" ht="48.95" customHeight="1" x14ac:dyDescent="0.2">
      <c r="A4" s="76" t="s">
        <v>86</v>
      </c>
      <c r="B4" s="77">
        <f>Tabla1324578910111214151617181920212223242526272829303132333435373839404142434445464748495051[[#This Row],[FECHA]]</f>
        <v>46003</v>
      </c>
      <c r="C4" s="78">
        <f>Tabla1324578910111214151617181920212223242526272829303132333435373839404142434445464748495051[[#This Row],[GB]]</f>
        <v>0</v>
      </c>
      <c r="D4" s="79">
        <f>Tabla1324578910111214151617181920212223242526272829303132333435373839404142434445464748495051[[#This Row],[ARCHIVOS]]</f>
        <v>0</v>
      </c>
      <c r="E4" s="79">
        <f>Tabla1324578910111214151617181920212223242526272829303132333435373839404142434445464748495051[[#This Row],[CARPETAS]]</f>
        <v>0</v>
      </c>
      <c r="F4" s="187"/>
      <c r="G4" s="185"/>
      <c r="H4" s="185"/>
      <c r="I4" s="186"/>
    </row>
    <row r="5" spans="1:9" s="95" customFormat="1" ht="48.95" customHeight="1" x14ac:dyDescent="0.2">
      <c r="A5" s="72" t="s">
        <v>87</v>
      </c>
      <c r="B5" s="73">
        <v>46010</v>
      </c>
      <c r="C5" s="74">
        <v>0</v>
      </c>
      <c r="D5" s="75">
        <v>0</v>
      </c>
      <c r="E5" s="75">
        <v>0</v>
      </c>
      <c r="F5" s="187"/>
      <c r="G5" s="185"/>
      <c r="H5" s="185"/>
      <c r="I5" s="186"/>
    </row>
    <row r="6" spans="1:9" s="71" customFormat="1" ht="48.95" customHeight="1" x14ac:dyDescent="0.2">
      <c r="A6" s="76"/>
      <c r="B6" s="77"/>
      <c r="C6" s="78"/>
      <c r="D6" s="79"/>
      <c r="E6" s="79"/>
      <c r="F6" s="80"/>
      <c r="G6" s="81"/>
      <c r="H6" s="81"/>
      <c r="I6" s="82"/>
    </row>
    <row r="7" spans="1:9" s="71" customFormat="1" ht="48.95" customHeight="1" x14ac:dyDescent="0.2">
      <c r="A7" s="76"/>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B5</f>
        <v>46010</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46010</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46010</v>
      </c>
      <c r="I21" s="205"/>
    </row>
    <row r="22" spans="1:9" s="71" customFormat="1" ht="33.75" customHeight="1" x14ac:dyDescent="0.2">
      <c r="A22" s="78"/>
      <c r="B22" s="86"/>
      <c r="C22" s="78"/>
      <c r="D22" s="79"/>
      <c r="E22" s="204" t="s">
        <v>44</v>
      </c>
      <c r="F22" s="205"/>
      <c r="G22" s="205"/>
      <c r="H22" s="205" t="s">
        <v>20</v>
      </c>
      <c r="I22" s="205"/>
    </row>
    <row r="23" spans="1:9" s="71" customFormat="1" ht="26.25" customHeight="1" x14ac:dyDescent="0.2">
      <c r="A23" s="78"/>
      <c r="B23" s="86"/>
      <c r="C23" s="78"/>
      <c r="D23" s="79"/>
      <c r="E23" s="188" t="s">
        <v>41</v>
      </c>
      <c r="F23" s="188"/>
      <c r="G23" s="188"/>
      <c r="H23" s="199"/>
      <c r="I23" s="199"/>
    </row>
  </sheetData>
  <mergeCells count="16">
    <mergeCell ref="A1:I1"/>
    <mergeCell ref="E20:G20"/>
    <mergeCell ref="E23:G23"/>
    <mergeCell ref="F3:I5"/>
    <mergeCell ref="H23:I23"/>
    <mergeCell ref="H14:I14"/>
    <mergeCell ref="A9:I9"/>
    <mergeCell ref="A10:I13"/>
    <mergeCell ref="H15:I15"/>
    <mergeCell ref="E16:G16"/>
    <mergeCell ref="H16:I16"/>
    <mergeCell ref="H18:I18"/>
    <mergeCell ref="E21:I22"/>
    <mergeCell ref="E19:G19"/>
    <mergeCell ref="H19:I19"/>
    <mergeCell ref="E17:G17"/>
  </mergeCells>
  <printOptions horizontalCentered="1"/>
  <pageMargins left="0.82677165354330717" right="0.23622047244094491" top="0.9055118110236221" bottom="0.74803149606299213" header="0.31496062992125984" footer="0.31496062992125984"/>
  <pageSetup scale="84" orientation="portrait" r:id="rId1"/>
  <headerFooter>
    <oddHeader>&amp;L&amp;G&amp;C&amp;"Arial,Negrita"&amp;14CONTROL PARA RESPALDO DE INFORMACIÓN DIGITAL&amp;"Arial,Normal" &amp;12
DICIEMBRE 2024</oddHeader>
  </headerFooter>
  <colBreaks count="1" manualBreakCount="1">
    <brk id="9" min="1" max="103" man="1"/>
  </colBreaks>
  <drawing r:id="rId2"/>
  <legacyDrawingHF r:id="rId3"/>
  <tableParts count="1">
    <tablePart r:id="rId4"/>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7ABC-87F2-4521-B212-DE0BEF7963E4}">
  <sheetPr>
    <tabColor rgb="FF92D050"/>
  </sheetPr>
  <dimension ref="A1:I23"/>
  <sheetViews>
    <sheetView showGridLines="0" zoomScaleNormal="100" zoomScaleSheetLayoutView="100" workbookViewId="0">
      <selection activeCell="A6" sqref="A6"/>
    </sheetView>
  </sheetViews>
  <sheetFormatPr baseColWidth="10" defaultColWidth="11.5546875" defaultRowHeight="42.75" customHeight="1" x14ac:dyDescent="0.25"/>
  <cols>
    <col min="1" max="1" width="13.6640625" style="94" bestFit="1" customWidth="1"/>
    <col min="2" max="5" width="9.88671875" style="94" customWidth="1"/>
    <col min="6" max="9" width="8.88671875" style="66" customWidth="1"/>
    <col min="10" max="10" width="11.109375" style="66" customWidth="1"/>
    <col min="11" max="16384" width="11.5546875" style="66"/>
  </cols>
  <sheetData>
    <row r="1" spans="1:9" ht="45.2" customHeight="1" x14ac:dyDescent="0.25">
      <c r="A1" s="183" t="str">
        <f>'2-DIC'!A1:I1</f>
        <v>DIGITE EL NOMBRE DE LA UNIDAD ADMINISTRATIVA</v>
      </c>
      <c r="B1" s="183"/>
      <c r="C1" s="183"/>
      <c r="D1" s="183"/>
      <c r="E1" s="183"/>
      <c r="F1" s="183"/>
      <c r="G1" s="183"/>
      <c r="H1" s="183"/>
      <c r="I1" s="183"/>
    </row>
    <row r="2" spans="1:9" s="71" customFormat="1" ht="53.25" customHeight="1" x14ac:dyDescent="0.2">
      <c r="A2" s="99" t="s">
        <v>19</v>
      </c>
      <c r="B2" s="67" t="s">
        <v>3</v>
      </c>
      <c r="C2" s="67" t="s">
        <v>0</v>
      </c>
      <c r="D2" s="67" t="s">
        <v>1</v>
      </c>
      <c r="E2" s="67" t="s">
        <v>2</v>
      </c>
      <c r="F2" s="68"/>
      <c r="G2" s="69"/>
      <c r="H2" s="69"/>
      <c r="I2" s="70"/>
    </row>
    <row r="3" spans="1:9" s="71" customFormat="1" ht="48.95" customHeight="1" x14ac:dyDescent="0.2">
      <c r="A3" s="76" t="s">
        <v>85</v>
      </c>
      <c r="B3" s="77">
        <f>Tabla1324578910111214151617181920212223242526272829303132333435373839404142434445464748495051[[#This Row],[FECHA]]</f>
        <v>45996</v>
      </c>
      <c r="C3" s="78">
        <f>Tabla1324578910111214151617181920212223242526272829303132333435373839404142434445464748495051[[#This Row],[GB]]</f>
        <v>0</v>
      </c>
      <c r="D3" s="79">
        <f>Tabla1324578910111214151617181920212223242526272829303132333435373839404142434445464748495051[[#This Row],[ARCHIVOS]]</f>
        <v>0</v>
      </c>
      <c r="E3" s="79">
        <f>Tabla1324578910111214151617181920212223242526272829303132333435373839404142434445464748495051[[#This Row],[CARPETAS]]</f>
        <v>0</v>
      </c>
      <c r="F3" s="184" t="s">
        <v>42</v>
      </c>
      <c r="G3" s="185"/>
      <c r="H3" s="185"/>
      <c r="I3" s="186"/>
    </row>
    <row r="4" spans="1:9" s="71" customFormat="1" ht="48.95" customHeight="1" x14ac:dyDescent="0.2">
      <c r="A4" s="76" t="s">
        <v>86</v>
      </c>
      <c r="B4" s="77">
        <f>Tabla1324578910111214151617181920212223242526272829303132333435373839404142434445464748495051[[#This Row],[FECHA]]</f>
        <v>46003</v>
      </c>
      <c r="C4" s="78">
        <f>Tabla1324578910111214151617181920212223242526272829303132333435373839404142434445464748495051[[#This Row],[GB]]</f>
        <v>0</v>
      </c>
      <c r="D4" s="79">
        <f>Tabla1324578910111214151617181920212223242526272829303132333435373839404142434445464748495051[[#This Row],[ARCHIVOS]]</f>
        <v>0</v>
      </c>
      <c r="E4" s="79">
        <f>Tabla1324578910111214151617181920212223242526272829303132333435373839404142434445464748495051[[#This Row],[CARPETAS]]</f>
        <v>0</v>
      </c>
      <c r="F4" s="187"/>
      <c r="G4" s="185"/>
      <c r="H4" s="185"/>
      <c r="I4" s="186"/>
    </row>
    <row r="5" spans="1:9" s="95" customFormat="1" ht="48.95" customHeight="1" x14ac:dyDescent="0.2">
      <c r="A5" s="76" t="s">
        <v>87</v>
      </c>
      <c r="B5" s="77">
        <v>46010</v>
      </c>
      <c r="C5" s="78">
        <f>Tabla132457891011121415161718192021222324252627282930313233343537383940414243444546474849505152[[#This Row],[GB]]</f>
        <v>0</v>
      </c>
      <c r="D5" s="79">
        <f>Tabla132457891011121415161718192021222324252627282930313233343537383940414243444546474849505152[[#This Row],[ARCHIVOS]]</f>
        <v>0</v>
      </c>
      <c r="E5" s="79">
        <f>Tabla132457891011121415161718192021222324252627282930313233343537383940414243444546474849505152[[#This Row],[CARPETAS]]</f>
        <v>0</v>
      </c>
      <c r="F5" s="187"/>
      <c r="G5" s="185"/>
      <c r="H5" s="185"/>
      <c r="I5" s="186"/>
    </row>
    <row r="6" spans="1:9" s="71" customFormat="1" ht="48.95" customHeight="1" x14ac:dyDescent="0.2">
      <c r="A6" s="76"/>
      <c r="B6" s="77"/>
      <c r="C6" s="78"/>
      <c r="D6" s="79"/>
      <c r="E6" s="79"/>
      <c r="F6" s="80"/>
      <c r="G6" s="81"/>
      <c r="H6" s="81"/>
      <c r="I6" s="82"/>
    </row>
    <row r="7" spans="1:9" s="71" customFormat="1" ht="48.95" customHeight="1" x14ac:dyDescent="0.2">
      <c r="A7" s="76"/>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190"/>
      <c r="B10" s="191"/>
      <c r="C10" s="191"/>
      <c r="D10" s="191"/>
      <c r="E10" s="191"/>
      <c r="F10" s="191"/>
      <c r="G10" s="191"/>
      <c r="H10" s="191"/>
      <c r="I10" s="192"/>
    </row>
    <row r="11" spans="1:9" s="71" customFormat="1" ht="24.75" customHeight="1" x14ac:dyDescent="0.2">
      <c r="A11" s="193"/>
      <c r="B11" s="194"/>
      <c r="C11" s="194"/>
      <c r="D11" s="194"/>
      <c r="E11" s="194"/>
      <c r="F11" s="194"/>
      <c r="G11" s="194"/>
      <c r="H11" s="194"/>
      <c r="I11" s="195"/>
    </row>
    <row r="12" spans="1:9" s="71" customFormat="1" ht="24.75" customHeight="1" x14ac:dyDescent="0.2">
      <c r="A12" s="193"/>
      <c r="B12" s="194"/>
      <c r="C12" s="194"/>
      <c r="D12" s="194"/>
      <c r="E12" s="194"/>
      <c r="F12" s="194"/>
      <c r="G12" s="194"/>
      <c r="H12" s="194"/>
      <c r="I12" s="195"/>
    </row>
    <row r="13" spans="1:9" s="71" customFormat="1" ht="24.75" customHeight="1" x14ac:dyDescent="0.2">
      <c r="A13" s="196"/>
      <c r="B13" s="197"/>
      <c r="C13" s="197"/>
      <c r="D13" s="197"/>
      <c r="E13" s="197"/>
      <c r="F13" s="197"/>
      <c r="G13" s="197"/>
      <c r="H13" s="197"/>
      <c r="I13" s="198"/>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B5</f>
        <v>46010</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46010</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f>H18</f>
        <v>46010</v>
      </c>
      <c r="I21" s="205"/>
    </row>
    <row r="22" spans="1:9" s="71" customFormat="1" ht="33.75" customHeight="1" x14ac:dyDescent="0.2">
      <c r="A22" s="78"/>
      <c r="B22" s="86"/>
      <c r="C22" s="78"/>
      <c r="D22" s="79"/>
      <c r="E22" s="204" t="s">
        <v>44</v>
      </c>
      <c r="F22" s="205"/>
      <c r="G22" s="205"/>
      <c r="H22" s="205" t="s">
        <v>20</v>
      </c>
      <c r="I22" s="205"/>
    </row>
    <row r="23" spans="1:9" s="71" customFormat="1" ht="26.25" customHeight="1" x14ac:dyDescent="0.2">
      <c r="A23" s="78"/>
      <c r="B23" s="86"/>
      <c r="C23" s="78"/>
      <c r="D23" s="79"/>
      <c r="E23" s="188" t="s">
        <v>41</v>
      </c>
      <c r="F23" s="188"/>
      <c r="G23" s="188"/>
      <c r="H23" s="199"/>
      <c r="I23" s="199"/>
    </row>
  </sheetData>
  <mergeCells count="16">
    <mergeCell ref="H15:I15"/>
    <mergeCell ref="A1:I1"/>
    <mergeCell ref="F3:I5"/>
    <mergeCell ref="A9:I9"/>
    <mergeCell ref="A10:I13"/>
    <mergeCell ref="H14:I14"/>
    <mergeCell ref="E20:G20"/>
    <mergeCell ref="E21:I22"/>
    <mergeCell ref="E23:G23"/>
    <mergeCell ref="H23:I23"/>
    <mergeCell ref="E16:G16"/>
    <mergeCell ref="H16:I16"/>
    <mergeCell ref="E17:G17"/>
    <mergeCell ref="H18:I18"/>
    <mergeCell ref="E19:G19"/>
    <mergeCell ref="H19:I19"/>
  </mergeCells>
  <printOptions horizontalCentered="1"/>
  <pageMargins left="0.82677165354330717" right="0.23622047244094491" top="0.9055118110236221" bottom="0.74803149606299213" header="0.31496062992125984" footer="0.31496062992125984"/>
  <pageSetup scale="84" orientation="portrait" r:id="rId1"/>
  <headerFooter>
    <oddHeader>&amp;L&amp;G&amp;C&amp;"Arial,Negrita"&amp;14CONTROL PARA RESPALDO DE INFORMACIÓN DIGITAL&amp;"Arial,Normal" &amp;12
DICIEMBRE 2024</oddHeader>
  </headerFooter>
  <colBreaks count="1" manualBreakCount="1">
    <brk id="9" min="1" max="103" man="1"/>
  </colBreaks>
  <drawing r:id="rId2"/>
  <legacyDrawingHF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dimension ref="A1:I23"/>
  <sheetViews>
    <sheetView showGridLines="0" zoomScaleNormal="100" zoomScaleSheetLayoutView="100" workbookViewId="0">
      <selection activeCell="C2" sqref="C2"/>
    </sheetView>
  </sheetViews>
  <sheetFormatPr baseColWidth="10" defaultColWidth="11.5546875" defaultRowHeight="42.75" customHeight="1" x14ac:dyDescent="0.25"/>
  <cols>
    <col min="1" max="5" width="10.44140625" style="94" customWidth="1"/>
    <col min="6" max="9" width="8.88671875" style="66" customWidth="1"/>
    <col min="10" max="10" width="11.109375" style="66" customWidth="1"/>
    <col min="11" max="16384" width="11.5546875" style="66"/>
  </cols>
  <sheetData>
    <row r="1" spans="1:9" ht="45.2" customHeight="1" x14ac:dyDescent="0.25">
      <c r="A1" s="183" t="str">
        <f>'3-ENE'!A1:I1</f>
        <v>DIGITE EL NOMBRE DE LA UNIDAD ADMINISTRATIVA</v>
      </c>
      <c r="B1" s="183"/>
      <c r="C1" s="183"/>
      <c r="D1" s="183"/>
      <c r="E1" s="183"/>
      <c r="F1" s="183"/>
      <c r="G1" s="183"/>
      <c r="H1" s="183"/>
      <c r="I1" s="183"/>
    </row>
    <row r="2" spans="1:9" s="71" customFormat="1" ht="53.25" customHeight="1" x14ac:dyDescent="0.2">
      <c r="A2" s="67" t="s">
        <v>10</v>
      </c>
      <c r="B2" s="67" t="s">
        <v>3</v>
      </c>
      <c r="C2" s="67" t="s">
        <v>0</v>
      </c>
      <c r="D2" s="67" t="s">
        <v>1</v>
      </c>
      <c r="E2" s="67" t="s">
        <v>2</v>
      </c>
      <c r="F2" s="68"/>
      <c r="G2" s="69"/>
      <c r="H2" s="69"/>
      <c r="I2" s="70"/>
    </row>
    <row r="3" spans="1:9" s="71" customFormat="1" ht="48.95" customHeight="1" x14ac:dyDescent="0.2">
      <c r="A3" s="76" t="s">
        <v>4</v>
      </c>
      <c r="B3" s="77">
        <f>Tabla13[[#This Row],[FECHA]]</f>
        <v>45660</v>
      </c>
      <c r="C3" s="78">
        <f>Tabla13[[#This Row],[GB]]</f>
        <v>0</v>
      </c>
      <c r="D3" s="79">
        <f>Tabla13[[#This Row],[ARCHIVOS]]</f>
        <v>0</v>
      </c>
      <c r="E3" s="79">
        <f>Tabla13[[#This Row],[CARPETAS]]</f>
        <v>0</v>
      </c>
      <c r="F3" s="184" t="s">
        <v>42</v>
      </c>
      <c r="G3" s="185"/>
      <c r="H3" s="185"/>
      <c r="I3" s="186"/>
    </row>
    <row r="4" spans="1:9" s="71" customFormat="1" ht="48.95" customHeight="1" x14ac:dyDescent="0.2">
      <c r="A4" s="76" t="s">
        <v>5</v>
      </c>
      <c r="B4" s="77">
        <f>Tabla132[[#This Row],[FECHA]]</f>
        <v>45667</v>
      </c>
      <c r="C4" s="78">
        <f>Tabla132[[#This Row],[GB]]</f>
        <v>0</v>
      </c>
      <c r="D4" s="79">
        <f>Tabla132[[#This Row],[ARCHIVOS]]</f>
        <v>0</v>
      </c>
      <c r="E4" s="79">
        <f>Tabla132[[#This Row],[CARPETAS]]</f>
        <v>0</v>
      </c>
      <c r="F4" s="187"/>
      <c r="G4" s="185"/>
      <c r="H4" s="185"/>
      <c r="I4" s="186"/>
    </row>
    <row r="5" spans="1:9" s="71" customFormat="1" ht="48.95" customHeight="1" x14ac:dyDescent="0.2">
      <c r="A5" s="76" t="s">
        <v>6</v>
      </c>
      <c r="B5" s="77">
        <f>Tabla1324[[#This Row],[FECHA]]</f>
        <v>45674</v>
      </c>
      <c r="C5" s="78">
        <f>Tabla1324[[#This Row],[GB]]</f>
        <v>0</v>
      </c>
      <c r="D5" s="79">
        <f>Tabla1324[[#This Row],[ARCHIVOS]]</f>
        <v>0</v>
      </c>
      <c r="E5" s="79">
        <f>Tabla1324[[#This Row],[CARPETAS]]</f>
        <v>0</v>
      </c>
      <c r="F5" s="187"/>
      <c r="G5" s="185"/>
      <c r="H5" s="185"/>
      <c r="I5" s="186"/>
    </row>
    <row r="6" spans="1:9" s="71" customFormat="1" ht="48.95" customHeight="1" x14ac:dyDescent="0.2">
      <c r="A6" s="72" t="s">
        <v>7</v>
      </c>
      <c r="B6" s="73">
        <v>45681</v>
      </c>
      <c r="C6" s="74">
        <v>0</v>
      </c>
      <c r="D6" s="75">
        <v>0</v>
      </c>
      <c r="E6" s="75">
        <v>0</v>
      </c>
      <c r="F6" s="80"/>
      <c r="G6" s="81"/>
      <c r="H6" s="81"/>
      <c r="I6" s="82"/>
    </row>
    <row r="7" spans="1:9" s="71" customFormat="1" ht="48.95" customHeight="1" x14ac:dyDescent="0.2">
      <c r="A7" s="76"/>
      <c r="B7" s="77"/>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206"/>
      <c r="B10" s="207"/>
      <c r="C10" s="207"/>
      <c r="D10" s="207"/>
      <c r="E10" s="207"/>
      <c r="F10" s="207"/>
      <c r="G10" s="207"/>
      <c r="H10" s="207"/>
      <c r="I10" s="208"/>
    </row>
    <row r="11" spans="1:9" s="71" customFormat="1" ht="24.75" customHeight="1" x14ac:dyDescent="0.2">
      <c r="A11" s="209"/>
      <c r="B11" s="210"/>
      <c r="C11" s="210"/>
      <c r="D11" s="210"/>
      <c r="E11" s="210"/>
      <c r="F11" s="210"/>
      <c r="G11" s="210"/>
      <c r="H11" s="210"/>
      <c r="I11" s="211"/>
    </row>
    <row r="12" spans="1:9" s="71" customFormat="1" ht="24.75" customHeight="1" x14ac:dyDescent="0.2">
      <c r="A12" s="209"/>
      <c r="B12" s="210"/>
      <c r="C12" s="210"/>
      <c r="D12" s="210"/>
      <c r="E12" s="210"/>
      <c r="F12" s="210"/>
      <c r="G12" s="210"/>
      <c r="H12" s="210"/>
      <c r="I12" s="211"/>
    </row>
    <row r="13" spans="1:9" s="71" customFormat="1" ht="24.75" customHeight="1" x14ac:dyDescent="0.2">
      <c r="A13" s="212"/>
      <c r="B13" s="213"/>
      <c r="C13" s="213"/>
      <c r="D13" s="213"/>
      <c r="E13" s="213"/>
      <c r="F13" s="213"/>
      <c r="G13" s="213"/>
      <c r="H13" s="213"/>
      <c r="I13" s="214"/>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B6</f>
        <v>45681</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45681</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c r="I21" s="205"/>
    </row>
    <row r="22" spans="1:9" s="71" customFormat="1" ht="33.75" customHeight="1" x14ac:dyDescent="0.2">
      <c r="A22" s="78"/>
      <c r="B22" s="86"/>
      <c r="C22" s="78"/>
      <c r="D22" s="79"/>
      <c r="E22" s="204"/>
      <c r="F22" s="205"/>
      <c r="G22" s="205"/>
      <c r="H22" s="205"/>
      <c r="I22" s="205"/>
    </row>
    <row r="23" spans="1:9" ht="15" customHeight="1" x14ac:dyDescent="0.25">
      <c r="E23" s="188" t="s">
        <v>41</v>
      </c>
      <c r="F23" s="188"/>
      <c r="G23" s="188"/>
      <c r="H23" s="91"/>
      <c r="I23" s="91"/>
    </row>
  </sheetData>
  <mergeCells count="15">
    <mergeCell ref="A1:I1"/>
    <mergeCell ref="F3:I5"/>
    <mergeCell ref="E23:G23"/>
    <mergeCell ref="A9:I9"/>
    <mergeCell ref="H14:I14"/>
    <mergeCell ref="A10:I13"/>
    <mergeCell ref="H15:I15"/>
    <mergeCell ref="E16:G16"/>
    <mergeCell ref="H16:I16"/>
    <mergeCell ref="H18:I18"/>
    <mergeCell ref="E19:G19"/>
    <mergeCell ref="H19:I19"/>
    <mergeCell ref="E17:G17"/>
    <mergeCell ref="E21:I22"/>
    <mergeCell ref="E20:G20"/>
  </mergeCells>
  <printOptions horizontalCentered="1"/>
  <pageMargins left="0.82677165354330717" right="0.23622047244094491" top="1.3779527559055118" bottom="0.74803149606299213" header="0.31496062992125984" footer="0.31496062992125984"/>
  <pageSetup scale="86" orientation="portrait" r:id="rId1"/>
  <headerFooter>
    <oddHeader>&amp;L&amp;G&amp;C&amp;"Arial,Negrita"&amp;14CONTROL PARA RESPALDO DE INFORMACIÓN DIGITAL &amp;"Arial,Normal"&amp;12
ENERO 2024&amp;R&amp;10&amp;K00+000F___-v___-__-P____-v01</oddHeader>
  </headerFooter>
  <colBreaks count="1" manualBreakCount="1">
    <brk id="9" min="1" max="103" man="1"/>
  </colBreaks>
  <drawing r:id="rId2"/>
  <legacyDrawingHF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3"/>
  <sheetViews>
    <sheetView showGridLines="0" zoomScaleNormal="100" zoomScaleSheetLayoutView="100" workbookViewId="0">
      <selection sqref="A1:I1"/>
    </sheetView>
  </sheetViews>
  <sheetFormatPr baseColWidth="10" defaultColWidth="11.5546875" defaultRowHeight="42.75" customHeight="1" x14ac:dyDescent="0.25"/>
  <cols>
    <col min="1" max="1" width="10.77734375" style="94" bestFit="1" customWidth="1"/>
    <col min="2" max="5" width="10.44140625" style="94" customWidth="1"/>
    <col min="6" max="9" width="8.88671875" style="66" customWidth="1"/>
    <col min="10" max="10" width="11.109375" style="66" customWidth="1"/>
    <col min="11" max="16384" width="11.5546875" style="66"/>
  </cols>
  <sheetData>
    <row r="1" spans="1:9" ht="45.2" customHeight="1" x14ac:dyDescent="0.25">
      <c r="A1" s="183" t="str">
        <f>'3-ENE'!A1:I1</f>
        <v>DIGITE EL NOMBRE DE LA UNIDAD ADMINISTRATIVA</v>
      </c>
      <c r="B1" s="183"/>
      <c r="C1" s="183"/>
      <c r="D1" s="183"/>
      <c r="E1" s="183"/>
      <c r="F1" s="183"/>
      <c r="G1" s="183"/>
      <c r="H1" s="183"/>
      <c r="I1" s="183"/>
    </row>
    <row r="2" spans="1:9" s="71" customFormat="1" ht="53.25" customHeight="1" x14ac:dyDescent="0.2">
      <c r="A2" s="67" t="s">
        <v>10</v>
      </c>
      <c r="B2" s="67" t="s">
        <v>3</v>
      </c>
      <c r="C2" s="67" t="s">
        <v>0</v>
      </c>
      <c r="D2" s="67" t="s">
        <v>1</v>
      </c>
      <c r="E2" s="67" t="s">
        <v>2</v>
      </c>
      <c r="F2" s="68"/>
      <c r="G2" s="69"/>
      <c r="H2" s="69"/>
      <c r="I2" s="70"/>
    </row>
    <row r="3" spans="1:9" s="71" customFormat="1" ht="48.95" customHeight="1" x14ac:dyDescent="0.2">
      <c r="A3" s="76" t="s">
        <v>4</v>
      </c>
      <c r="B3" s="77">
        <f>Tabla13[[#This Row],[FECHA]]</f>
        <v>45660</v>
      </c>
      <c r="C3" s="78">
        <f>Tabla13[[#This Row],[GB]]</f>
        <v>0</v>
      </c>
      <c r="D3" s="79">
        <f>Tabla13[[#This Row],[ARCHIVOS]]</f>
        <v>0</v>
      </c>
      <c r="E3" s="79">
        <f>Tabla13[[#This Row],[CARPETAS]]</f>
        <v>0</v>
      </c>
      <c r="F3" s="184" t="s">
        <v>42</v>
      </c>
      <c r="G3" s="185"/>
      <c r="H3" s="185"/>
      <c r="I3" s="186"/>
    </row>
    <row r="4" spans="1:9" s="71" customFormat="1" ht="48.95" customHeight="1" x14ac:dyDescent="0.2">
      <c r="A4" s="76" t="s">
        <v>5</v>
      </c>
      <c r="B4" s="77">
        <f>Tabla132[[#This Row],[FECHA]]</f>
        <v>45667</v>
      </c>
      <c r="C4" s="78">
        <f>Tabla132[[#This Row],[GB]]</f>
        <v>0</v>
      </c>
      <c r="D4" s="79">
        <f>Tabla132[[#This Row],[ARCHIVOS]]</f>
        <v>0</v>
      </c>
      <c r="E4" s="79">
        <f>Tabla132[[#This Row],[CARPETAS]]</f>
        <v>0</v>
      </c>
      <c r="F4" s="187"/>
      <c r="G4" s="185"/>
      <c r="H4" s="185"/>
      <c r="I4" s="186"/>
    </row>
    <row r="5" spans="1:9" s="71" customFormat="1" ht="48.95" customHeight="1" x14ac:dyDescent="0.2">
      <c r="A5" s="76" t="s">
        <v>6</v>
      </c>
      <c r="B5" s="77">
        <f>Tabla1324[[#This Row],[FECHA]]</f>
        <v>45674</v>
      </c>
      <c r="C5" s="78">
        <f>Tabla1324[[#This Row],[GB]]</f>
        <v>0</v>
      </c>
      <c r="D5" s="79">
        <f>Tabla1324[[#This Row],[ARCHIVOS]]</f>
        <v>0</v>
      </c>
      <c r="E5" s="79">
        <f>Tabla1324[[#This Row],[CARPETAS]]</f>
        <v>0</v>
      </c>
      <c r="F5" s="187"/>
      <c r="G5" s="185"/>
      <c r="H5" s="185"/>
      <c r="I5" s="186"/>
    </row>
    <row r="6" spans="1:9" s="71" customFormat="1" ht="48.95" customHeight="1" x14ac:dyDescent="0.2">
      <c r="A6" s="72" t="s">
        <v>7</v>
      </c>
      <c r="B6" s="77">
        <f>Tabla13245[[#This Row],[FECHA]]</f>
        <v>45681</v>
      </c>
      <c r="C6" s="74">
        <f>Tabla13245[[#This Row],[GB]]</f>
        <v>0</v>
      </c>
      <c r="D6" s="74">
        <f>Tabla13245[[#This Row],[ARCHIVOS]]</f>
        <v>0</v>
      </c>
      <c r="E6" s="74">
        <f>Tabla13245[[#This Row],[CARPETAS]]</f>
        <v>0</v>
      </c>
      <c r="F6" s="80"/>
      <c r="G6" s="81"/>
      <c r="H6" s="81"/>
      <c r="I6" s="82"/>
    </row>
    <row r="7" spans="1:9" s="71" customFormat="1" ht="48.95" customHeight="1" x14ac:dyDescent="0.2">
      <c r="A7" s="72" t="s">
        <v>8</v>
      </c>
      <c r="B7" s="73"/>
      <c r="C7" s="78"/>
      <c r="D7" s="79"/>
      <c r="E7" s="79"/>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206"/>
      <c r="B10" s="207"/>
      <c r="C10" s="207"/>
      <c r="D10" s="207"/>
      <c r="E10" s="207"/>
      <c r="F10" s="207"/>
      <c r="G10" s="207"/>
      <c r="H10" s="207"/>
      <c r="I10" s="208"/>
    </row>
    <row r="11" spans="1:9" s="71" customFormat="1" ht="24.75" customHeight="1" x14ac:dyDescent="0.2">
      <c r="A11" s="209"/>
      <c r="B11" s="210"/>
      <c r="C11" s="210"/>
      <c r="D11" s="210"/>
      <c r="E11" s="210"/>
      <c r="F11" s="210"/>
      <c r="G11" s="210"/>
      <c r="H11" s="210"/>
      <c r="I11" s="211"/>
    </row>
    <row r="12" spans="1:9" s="71" customFormat="1" ht="24.75" customHeight="1" x14ac:dyDescent="0.2">
      <c r="A12" s="209"/>
      <c r="B12" s="210"/>
      <c r="C12" s="210"/>
      <c r="D12" s="210"/>
      <c r="E12" s="210"/>
      <c r="F12" s="210"/>
      <c r="G12" s="210"/>
      <c r="H12" s="210"/>
      <c r="I12" s="211"/>
    </row>
    <row r="13" spans="1:9" s="71" customFormat="1" ht="24.75" customHeight="1" x14ac:dyDescent="0.2">
      <c r="A13" s="212"/>
      <c r="B13" s="213"/>
      <c r="C13" s="213"/>
      <c r="D13" s="213"/>
      <c r="E13" s="213"/>
      <c r="F13" s="213"/>
      <c r="G13" s="213"/>
      <c r="H13" s="213"/>
      <c r="I13" s="214"/>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B7</f>
        <v>0</v>
      </c>
      <c r="I15" s="201"/>
    </row>
    <row r="16" spans="1:9" s="71" customFormat="1" ht="33.75" customHeight="1" x14ac:dyDescent="0.2">
      <c r="A16" s="78"/>
      <c r="B16" s="86"/>
      <c r="C16" s="78"/>
      <c r="D16" s="79"/>
      <c r="E16" s="215" t="s">
        <v>56</v>
      </c>
      <c r="F16" s="215"/>
      <c r="G16" s="215"/>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0</v>
      </c>
      <c r="I18" s="201"/>
    </row>
    <row r="19" spans="1:9" s="71" customFormat="1" ht="33.75" customHeight="1" x14ac:dyDescent="0.2">
      <c r="A19" s="78"/>
      <c r="B19" s="86"/>
      <c r="C19" s="78"/>
      <c r="D19" s="79"/>
      <c r="E19" s="203" t="s">
        <v>43</v>
      </c>
      <c r="F19" s="215"/>
      <c r="G19" s="215"/>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92"/>
      <c r="F21" s="93"/>
      <c r="G21" s="93"/>
      <c r="H21" s="201">
        <f>H18</f>
        <v>0</v>
      </c>
      <c r="I21" s="201"/>
    </row>
    <row r="22" spans="1:9" s="71" customFormat="1" ht="33.75" customHeight="1" x14ac:dyDescent="0.2">
      <c r="A22" s="78"/>
      <c r="B22" s="86"/>
      <c r="C22" s="78"/>
      <c r="D22" s="79"/>
      <c r="E22" s="215" t="s">
        <v>57</v>
      </c>
      <c r="F22" s="215"/>
      <c r="G22" s="215"/>
      <c r="H22" s="200" t="s">
        <v>20</v>
      </c>
      <c r="I22" s="200"/>
    </row>
    <row r="23" spans="1:9" ht="15" customHeight="1" x14ac:dyDescent="0.25">
      <c r="E23" s="188" t="s">
        <v>41</v>
      </c>
      <c r="F23" s="188"/>
      <c r="G23" s="188"/>
      <c r="H23" s="91"/>
      <c r="I23" s="91"/>
    </row>
  </sheetData>
  <mergeCells count="17">
    <mergeCell ref="E20:G20"/>
    <mergeCell ref="H21:I21"/>
    <mergeCell ref="E22:G22"/>
    <mergeCell ref="H22:I22"/>
    <mergeCell ref="E23:G23"/>
    <mergeCell ref="E16:G16"/>
    <mergeCell ref="H16:I16"/>
    <mergeCell ref="E17:G17"/>
    <mergeCell ref="H18:I18"/>
    <mergeCell ref="E19:G19"/>
    <mergeCell ref="H19:I19"/>
    <mergeCell ref="H15:I15"/>
    <mergeCell ref="A1:I1"/>
    <mergeCell ref="F3:I5"/>
    <mergeCell ref="A9:I9"/>
    <mergeCell ref="A10:I13"/>
    <mergeCell ref="H14:I14"/>
  </mergeCells>
  <printOptions horizontalCentered="1"/>
  <pageMargins left="0.82677165354330717" right="0.23622047244094491" top="1.3779527559055118" bottom="0.74803149606299213" header="0.31496062992125984" footer="0.31496062992125984"/>
  <pageSetup scale="86" orientation="portrait" r:id="rId1"/>
  <headerFooter>
    <oddHeader>&amp;L&amp;G&amp;C&amp;"Arial,Negrita"&amp;14CONTROL PARA RESPALDO DE INFORMACIÓN DIGITAL &amp;"Arial,Normal"&amp;12
ENERO 2020&amp;R&amp;10&amp;K00+000F___-v___-__-P____-v01</oddHeader>
  </headerFooter>
  <colBreaks count="1" manualBreakCount="1">
    <brk id="9" min="1" max="103" man="1"/>
  </colBreaks>
  <drawing r:id="rId2"/>
  <legacyDrawingHF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8A5B0-2518-4C54-93C3-07824BE83C6D}">
  <dimension ref="A1:I23"/>
  <sheetViews>
    <sheetView showGridLines="0" zoomScaleNormal="100" zoomScaleSheetLayoutView="100" workbookViewId="0">
      <selection activeCell="D5" sqref="D5"/>
    </sheetView>
  </sheetViews>
  <sheetFormatPr baseColWidth="10" defaultColWidth="11.5546875" defaultRowHeight="42.75" customHeight="1" x14ac:dyDescent="0.25"/>
  <cols>
    <col min="1" max="1" width="12.77734375" style="94" customWidth="1"/>
    <col min="2" max="5" width="10.44140625" style="94" customWidth="1"/>
    <col min="6" max="9" width="8.88671875" style="66" customWidth="1"/>
    <col min="10" max="10" width="11.109375" style="66" customWidth="1"/>
    <col min="11" max="16384" width="11.5546875" style="66"/>
  </cols>
  <sheetData>
    <row r="1" spans="1:9" ht="45.2" customHeight="1" x14ac:dyDescent="0.25">
      <c r="A1" s="183" t="str">
        <f>'3-ENE'!A1:I1</f>
        <v>DIGITE EL NOMBRE DE LA UNIDAD ADMINISTRATIVA</v>
      </c>
      <c r="B1" s="183"/>
      <c r="C1" s="183"/>
      <c r="D1" s="183"/>
      <c r="E1" s="183"/>
      <c r="F1" s="183"/>
      <c r="G1" s="183"/>
      <c r="H1" s="183"/>
      <c r="I1" s="183"/>
    </row>
    <row r="2" spans="1:9" s="71" customFormat="1" ht="53.25" customHeight="1" x14ac:dyDescent="0.2">
      <c r="A2" s="67" t="s">
        <v>10</v>
      </c>
      <c r="B2" s="67" t="s">
        <v>3</v>
      </c>
      <c r="C2" s="67" t="s">
        <v>0</v>
      </c>
      <c r="D2" s="67" t="s">
        <v>1</v>
      </c>
      <c r="E2" s="67" t="s">
        <v>2</v>
      </c>
      <c r="F2" s="68"/>
      <c r="G2" s="69"/>
      <c r="H2" s="69"/>
      <c r="I2" s="70"/>
    </row>
    <row r="3" spans="1:9" s="71" customFormat="1" ht="48.95" customHeight="1" x14ac:dyDescent="0.2">
      <c r="A3" s="76" t="s">
        <v>4</v>
      </c>
      <c r="B3" s="77">
        <f>Tabla13[[#This Row],[FECHA]]</f>
        <v>45660</v>
      </c>
      <c r="C3" s="78">
        <f>Tabla13[[#This Row],[GB]]</f>
        <v>0</v>
      </c>
      <c r="D3" s="79">
        <f>Tabla13[[#This Row],[ARCHIVOS]]</f>
        <v>0</v>
      </c>
      <c r="E3" s="79">
        <f>Tabla13[[#This Row],[CARPETAS]]</f>
        <v>0</v>
      </c>
      <c r="F3" s="184" t="s">
        <v>42</v>
      </c>
      <c r="G3" s="185"/>
      <c r="H3" s="185"/>
      <c r="I3" s="186"/>
    </row>
    <row r="4" spans="1:9" s="71" customFormat="1" ht="48.95" customHeight="1" x14ac:dyDescent="0.2">
      <c r="A4" s="76" t="s">
        <v>5</v>
      </c>
      <c r="B4" s="77">
        <f>Tabla132[[#This Row],[FECHA]]</f>
        <v>45667</v>
      </c>
      <c r="C4" s="78">
        <f>Tabla132[[#This Row],[GB]]</f>
        <v>0</v>
      </c>
      <c r="D4" s="79">
        <f>Tabla132[[#This Row],[ARCHIVOS]]</f>
        <v>0</v>
      </c>
      <c r="E4" s="79">
        <f>Tabla132[[#This Row],[CARPETAS]]</f>
        <v>0</v>
      </c>
      <c r="F4" s="187"/>
      <c r="G4" s="185"/>
      <c r="H4" s="185"/>
      <c r="I4" s="186"/>
    </row>
    <row r="5" spans="1:9" s="71" customFormat="1" ht="48.95" customHeight="1" x14ac:dyDescent="0.2">
      <c r="A5" s="76" t="s">
        <v>6</v>
      </c>
      <c r="B5" s="77">
        <f>Tabla1324[[#This Row],[FECHA]]</f>
        <v>45674</v>
      </c>
      <c r="C5" s="78">
        <f>Tabla1324[[#This Row],[GB]]</f>
        <v>0</v>
      </c>
      <c r="D5" s="79">
        <f>Tabla1324[[#This Row],[ARCHIVOS]]</f>
        <v>0</v>
      </c>
      <c r="E5" s="79">
        <f>Tabla1324[[#This Row],[CARPETAS]]</f>
        <v>0</v>
      </c>
      <c r="F5" s="187"/>
      <c r="G5" s="185"/>
      <c r="H5" s="185"/>
      <c r="I5" s="186"/>
    </row>
    <row r="6" spans="1:9" s="71" customFormat="1" ht="48.95" customHeight="1" x14ac:dyDescent="0.2">
      <c r="A6" s="76" t="s">
        <v>7</v>
      </c>
      <c r="B6" s="77">
        <v>45681</v>
      </c>
      <c r="C6" s="78">
        <f>Tabla13245[[#This Row],[GB]]</f>
        <v>0</v>
      </c>
      <c r="D6" s="79">
        <f>Tabla13245[[#This Row],[ARCHIVOS]]</f>
        <v>0</v>
      </c>
      <c r="E6" s="79">
        <f>Tabla13245[[#This Row],[CARPETAS]]</f>
        <v>0</v>
      </c>
      <c r="F6" s="80"/>
      <c r="G6" s="81"/>
      <c r="H6" s="81"/>
      <c r="I6" s="82"/>
    </row>
    <row r="7" spans="1:9" s="71" customFormat="1" ht="48.95" customHeight="1" x14ac:dyDescent="0.2">
      <c r="A7" s="72" t="s">
        <v>8</v>
      </c>
      <c r="B7" s="73">
        <v>45688</v>
      </c>
      <c r="C7" s="74">
        <v>0</v>
      </c>
      <c r="D7" s="75">
        <v>0</v>
      </c>
      <c r="E7" s="75">
        <v>0</v>
      </c>
      <c r="F7" s="83"/>
      <c r="G7" s="84"/>
      <c r="H7" s="84"/>
      <c r="I7" s="85"/>
    </row>
    <row r="8" spans="1:9" s="71" customFormat="1" ht="15" customHeight="1" x14ac:dyDescent="0.2">
      <c r="A8" s="74"/>
      <c r="B8" s="86"/>
      <c r="C8" s="78"/>
      <c r="D8" s="79"/>
      <c r="E8" s="79"/>
      <c r="F8" s="81"/>
      <c r="G8" s="81"/>
      <c r="H8" s="81"/>
      <c r="I8" s="81"/>
    </row>
    <row r="9" spans="1:9" s="71" customFormat="1" ht="24.75" customHeight="1" x14ac:dyDescent="0.2">
      <c r="A9" s="189" t="s">
        <v>21</v>
      </c>
      <c r="B9" s="189"/>
      <c r="C9" s="189"/>
      <c r="D9" s="189"/>
      <c r="E9" s="189"/>
      <c r="F9" s="189"/>
      <c r="G9" s="189"/>
      <c r="H9" s="189"/>
      <c r="I9" s="189"/>
    </row>
    <row r="10" spans="1:9" s="71" customFormat="1" ht="24.75" customHeight="1" x14ac:dyDescent="0.2">
      <c r="A10" s="206"/>
      <c r="B10" s="207"/>
      <c r="C10" s="207"/>
      <c r="D10" s="207"/>
      <c r="E10" s="207"/>
      <c r="F10" s="207"/>
      <c r="G10" s="207"/>
      <c r="H10" s="207"/>
      <c r="I10" s="208"/>
    </row>
    <row r="11" spans="1:9" s="71" customFormat="1" ht="24.75" customHeight="1" x14ac:dyDescent="0.2">
      <c r="A11" s="209"/>
      <c r="B11" s="210"/>
      <c r="C11" s="210"/>
      <c r="D11" s="210"/>
      <c r="E11" s="210"/>
      <c r="F11" s="210"/>
      <c r="G11" s="210"/>
      <c r="H11" s="210"/>
      <c r="I11" s="211"/>
    </row>
    <row r="12" spans="1:9" s="71" customFormat="1" ht="24.75" customHeight="1" x14ac:dyDescent="0.2">
      <c r="A12" s="209"/>
      <c r="B12" s="210"/>
      <c r="C12" s="210"/>
      <c r="D12" s="210"/>
      <c r="E12" s="210"/>
      <c r="F12" s="210"/>
      <c r="G12" s="210"/>
      <c r="H12" s="210"/>
      <c r="I12" s="211"/>
    </row>
    <row r="13" spans="1:9" s="71" customFormat="1" ht="24.75" customHeight="1" x14ac:dyDescent="0.2">
      <c r="A13" s="212"/>
      <c r="B13" s="213"/>
      <c r="C13" s="213"/>
      <c r="D13" s="213"/>
      <c r="E13" s="213"/>
      <c r="F13" s="213"/>
      <c r="G13" s="213"/>
      <c r="H13" s="213"/>
      <c r="I13" s="214"/>
    </row>
    <row r="14" spans="1:9" s="71" customFormat="1" ht="26.25" customHeight="1" x14ac:dyDescent="0.2">
      <c r="A14" s="78"/>
      <c r="B14" s="86"/>
      <c r="C14" s="78"/>
      <c r="D14" s="79"/>
      <c r="E14" s="87"/>
      <c r="F14" s="87"/>
      <c r="G14" s="87"/>
      <c r="H14" s="199"/>
      <c r="I14" s="199"/>
    </row>
    <row r="15" spans="1:9" s="71" customFormat="1" ht="33.75" customHeight="1" x14ac:dyDescent="0.2">
      <c r="A15" s="78"/>
      <c r="B15" s="86"/>
      <c r="C15" s="78"/>
      <c r="D15" s="79"/>
      <c r="E15" s="88"/>
      <c r="F15" s="89"/>
      <c r="G15" s="90"/>
      <c r="H15" s="201">
        <f>B7</f>
        <v>45688</v>
      </c>
      <c r="I15" s="201"/>
    </row>
    <row r="16" spans="1:9" s="71" customFormat="1" ht="33.75" customHeight="1" x14ac:dyDescent="0.2">
      <c r="A16" s="78"/>
      <c r="B16" s="86"/>
      <c r="C16" s="78"/>
      <c r="D16" s="79"/>
      <c r="E16" s="202" t="s">
        <v>45</v>
      </c>
      <c r="F16" s="202"/>
      <c r="G16" s="202"/>
      <c r="H16" s="200" t="s">
        <v>20</v>
      </c>
      <c r="I16" s="200"/>
    </row>
    <row r="17" spans="1:9" s="71" customFormat="1" ht="15" customHeight="1" x14ac:dyDescent="0.2">
      <c r="A17" s="78"/>
      <c r="B17" s="86"/>
      <c r="C17" s="78"/>
      <c r="D17" s="79"/>
      <c r="E17" s="188" t="s">
        <v>39</v>
      </c>
      <c r="F17" s="188"/>
      <c r="G17" s="188"/>
      <c r="H17" s="91"/>
      <c r="I17" s="91"/>
    </row>
    <row r="18" spans="1:9" s="71" customFormat="1" ht="33.75" customHeight="1" x14ac:dyDescent="0.2">
      <c r="A18" s="78"/>
      <c r="B18" s="86"/>
      <c r="C18" s="78"/>
      <c r="D18" s="79"/>
      <c r="E18" s="88"/>
      <c r="F18" s="89"/>
      <c r="G18" s="90"/>
      <c r="H18" s="201">
        <f>H15</f>
        <v>45688</v>
      </c>
      <c r="I18" s="201"/>
    </row>
    <row r="19" spans="1:9" s="71" customFormat="1" ht="33.75" customHeight="1" x14ac:dyDescent="0.2">
      <c r="A19" s="78"/>
      <c r="B19" s="86"/>
      <c r="C19" s="78"/>
      <c r="D19" s="79"/>
      <c r="E19" s="203" t="s">
        <v>43</v>
      </c>
      <c r="F19" s="203"/>
      <c r="G19" s="203"/>
      <c r="H19" s="200" t="s">
        <v>20</v>
      </c>
      <c r="I19" s="200"/>
    </row>
    <row r="20" spans="1:9" s="71" customFormat="1" ht="15" customHeight="1" x14ac:dyDescent="0.2">
      <c r="A20" s="78"/>
      <c r="B20" s="86"/>
      <c r="C20" s="78"/>
      <c r="D20" s="79"/>
      <c r="E20" s="188" t="s">
        <v>40</v>
      </c>
      <c r="F20" s="188"/>
      <c r="G20" s="188"/>
      <c r="H20" s="91"/>
      <c r="I20" s="91"/>
    </row>
    <row r="21" spans="1:9" s="71" customFormat="1" ht="33.75" customHeight="1" x14ac:dyDescent="0.2">
      <c r="A21" s="78"/>
      <c r="B21" s="86"/>
      <c r="C21" s="78"/>
      <c r="D21" s="79"/>
      <c r="E21" s="204"/>
      <c r="F21" s="205"/>
      <c r="G21" s="205"/>
      <c r="H21" s="205"/>
      <c r="I21" s="205"/>
    </row>
    <row r="22" spans="1:9" s="71" customFormat="1" ht="33.75" customHeight="1" x14ac:dyDescent="0.2">
      <c r="A22" s="78"/>
      <c r="B22" s="86"/>
      <c r="C22" s="78"/>
      <c r="D22" s="79"/>
      <c r="E22" s="204"/>
      <c r="F22" s="205"/>
      <c r="G22" s="205"/>
      <c r="H22" s="205"/>
      <c r="I22" s="205"/>
    </row>
    <row r="23" spans="1:9" ht="15" customHeight="1" x14ac:dyDescent="0.25">
      <c r="E23" s="188" t="s">
        <v>41</v>
      </c>
      <c r="F23" s="188"/>
      <c r="G23" s="188"/>
      <c r="H23" s="91"/>
      <c r="I23" s="91"/>
    </row>
  </sheetData>
  <mergeCells count="15">
    <mergeCell ref="E20:G20"/>
    <mergeCell ref="E21:I22"/>
    <mergeCell ref="E23:G23"/>
    <mergeCell ref="E16:G16"/>
    <mergeCell ref="H16:I16"/>
    <mergeCell ref="E17:G17"/>
    <mergeCell ref="H18:I18"/>
    <mergeCell ref="E19:G19"/>
    <mergeCell ref="H19:I19"/>
    <mergeCell ref="H15:I15"/>
    <mergeCell ref="A1:I1"/>
    <mergeCell ref="F3:I5"/>
    <mergeCell ref="A9:I9"/>
    <mergeCell ref="A10:I13"/>
    <mergeCell ref="H14:I14"/>
  </mergeCells>
  <printOptions horizontalCentered="1"/>
  <pageMargins left="0.82677165354330717" right="0.23622047244094491" top="1.3779527559055118" bottom="0.74803149606299213" header="0.31496062992125984" footer="0.31496062992125984"/>
  <pageSetup scale="86" orientation="portrait" r:id="rId1"/>
  <headerFooter>
    <oddHeader>&amp;L&amp;G&amp;C&amp;"Arial,Negrita"&amp;14CONTROL PARA RESPALDO DE INFORMACIÓN DIGITAL &amp;"Arial,Normal"&amp;12
ENERO 2025&amp;R&amp;10&amp;K00+000F___-v___-__-P____-v01</oddHeader>
  </headerFooter>
  <colBreaks count="1" manualBreakCount="1">
    <brk id="9" min="1" max="103" man="1"/>
  </colBreaks>
  <drawing r:id="rId2"/>
  <legacyDrawingHF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61</vt:i4>
      </vt:variant>
      <vt:variant>
        <vt:lpstr>Rangos con nombre</vt:lpstr>
      </vt:variant>
      <vt:variant>
        <vt:i4>61</vt:i4>
      </vt:variant>
    </vt:vector>
  </HeadingPairs>
  <TitlesOfParts>
    <vt:vector size="122" baseType="lpstr">
      <vt:lpstr>INSTRUCTIVO</vt:lpstr>
      <vt:lpstr>MATRIZ</vt:lpstr>
      <vt:lpstr>ANUAL</vt:lpstr>
      <vt:lpstr>1-ENE</vt:lpstr>
      <vt:lpstr>2-ENE</vt:lpstr>
      <vt:lpstr>3-ENE</vt:lpstr>
      <vt:lpstr>4-ENE</vt:lpstr>
      <vt:lpstr>5-ENE </vt:lpstr>
      <vt:lpstr>5-ENE</vt:lpstr>
      <vt:lpstr>1-FEB</vt:lpstr>
      <vt:lpstr>2-FEB</vt:lpstr>
      <vt:lpstr>3-FEB</vt:lpstr>
      <vt:lpstr>4-FEB</vt:lpstr>
      <vt:lpstr>1-MAR</vt:lpstr>
      <vt:lpstr>2-MAR</vt:lpstr>
      <vt:lpstr>3-MAR</vt:lpstr>
      <vt:lpstr>4-MAR</vt:lpstr>
      <vt:lpstr>5-MAR </vt:lpstr>
      <vt:lpstr>1-ABR</vt:lpstr>
      <vt:lpstr>2-ABR</vt:lpstr>
      <vt:lpstr>3-ABR</vt:lpstr>
      <vt:lpstr>4-ABR</vt:lpstr>
      <vt:lpstr>5-ABR</vt:lpstr>
      <vt:lpstr>1-MAY</vt:lpstr>
      <vt:lpstr>2-MAY</vt:lpstr>
      <vt:lpstr>3-MAY</vt:lpstr>
      <vt:lpstr>4-MAY</vt:lpstr>
      <vt:lpstr>5-MAY</vt:lpstr>
      <vt:lpstr>1-JUN</vt:lpstr>
      <vt:lpstr>2-JUN</vt:lpstr>
      <vt:lpstr>3-JUN</vt:lpstr>
      <vt:lpstr>4-JUN</vt:lpstr>
      <vt:lpstr>5-JUN </vt:lpstr>
      <vt:lpstr>1-JUL</vt:lpstr>
      <vt:lpstr>2-JUL</vt:lpstr>
      <vt:lpstr>3-JUL</vt:lpstr>
      <vt:lpstr>4-JUL</vt:lpstr>
      <vt:lpstr>1-AGO</vt:lpstr>
      <vt:lpstr>2-AGO</vt:lpstr>
      <vt:lpstr>3-AGO</vt:lpstr>
      <vt:lpstr>4-AGO</vt:lpstr>
      <vt:lpstr>5-AGO</vt:lpstr>
      <vt:lpstr>1-SEP</vt:lpstr>
      <vt:lpstr>2-SEP</vt:lpstr>
      <vt:lpstr>3-SEP</vt:lpstr>
      <vt:lpstr>4-SEP</vt:lpstr>
      <vt:lpstr>5-SEP</vt:lpstr>
      <vt:lpstr>1-OCT</vt:lpstr>
      <vt:lpstr>2-OCT</vt:lpstr>
      <vt:lpstr>3-OCT</vt:lpstr>
      <vt:lpstr>4-OCT</vt:lpstr>
      <vt:lpstr>5-OCT</vt:lpstr>
      <vt:lpstr>1-NOV</vt:lpstr>
      <vt:lpstr>2-NOV</vt:lpstr>
      <vt:lpstr>3-NOV</vt:lpstr>
      <vt:lpstr>4-NOV</vt:lpstr>
      <vt:lpstr>5-NOV</vt:lpstr>
      <vt:lpstr>1-DIC</vt:lpstr>
      <vt:lpstr>2-DIC</vt:lpstr>
      <vt:lpstr>3-DIC</vt:lpstr>
      <vt:lpstr>4-DIC</vt:lpstr>
      <vt:lpstr>MATRIZ!advconf</vt:lpstr>
      <vt:lpstr>'1-ABR'!Área_de_impresión</vt:lpstr>
      <vt:lpstr>'1-AGO'!Área_de_impresión</vt:lpstr>
      <vt:lpstr>'1-DIC'!Área_de_impresión</vt:lpstr>
      <vt:lpstr>'1-ENE'!Área_de_impresión</vt:lpstr>
      <vt:lpstr>'1-FEB'!Área_de_impresión</vt:lpstr>
      <vt:lpstr>'1-JUL'!Área_de_impresión</vt:lpstr>
      <vt:lpstr>'1-JUN'!Área_de_impresión</vt:lpstr>
      <vt:lpstr>'1-MAR'!Área_de_impresión</vt:lpstr>
      <vt:lpstr>'1-MAY'!Área_de_impresión</vt:lpstr>
      <vt:lpstr>'1-NOV'!Área_de_impresión</vt:lpstr>
      <vt:lpstr>'1-OCT'!Área_de_impresión</vt:lpstr>
      <vt:lpstr>'1-SEP'!Área_de_impresión</vt:lpstr>
      <vt:lpstr>'2-ABR'!Área_de_impresión</vt:lpstr>
      <vt:lpstr>'2-AGO'!Área_de_impresión</vt:lpstr>
      <vt:lpstr>'2-DIC'!Área_de_impresión</vt:lpstr>
      <vt:lpstr>'2-ENE'!Área_de_impresión</vt:lpstr>
      <vt:lpstr>'2-FEB'!Área_de_impresión</vt:lpstr>
      <vt:lpstr>'2-JUL'!Área_de_impresión</vt:lpstr>
      <vt:lpstr>'2-JUN'!Área_de_impresión</vt:lpstr>
      <vt:lpstr>'2-MAR'!Área_de_impresión</vt:lpstr>
      <vt:lpstr>'2-MAY'!Área_de_impresión</vt:lpstr>
      <vt:lpstr>'2-NOV'!Área_de_impresión</vt:lpstr>
      <vt:lpstr>'2-OCT'!Área_de_impresión</vt:lpstr>
      <vt:lpstr>'2-SEP'!Área_de_impresión</vt:lpstr>
      <vt:lpstr>'3-ABR'!Área_de_impresión</vt:lpstr>
      <vt:lpstr>'3-AGO'!Área_de_impresión</vt:lpstr>
      <vt:lpstr>'3-DIC'!Área_de_impresión</vt:lpstr>
      <vt:lpstr>'3-ENE'!Área_de_impresión</vt:lpstr>
      <vt:lpstr>'3-FEB'!Área_de_impresión</vt:lpstr>
      <vt:lpstr>'3-JUL'!Área_de_impresión</vt:lpstr>
      <vt:lpstr>'3-JUN'!Área_de_impresión</vt:lpstr>
      <vt:lpstr>'3-MAR'!Área_de_impresión</vt:lpstr>
      <vt:lpstr>'3-MAY'!Área_de_impresión</vt:lpstr>
      <vt:lpstr>'3-NOV'!Área_de_impresión</vt:lpstr>
      <vt:lpstr>'3-OCT'!Área_de_impresión</vt:lpstr>
      <vt:lpstr>'3-SEP'!Área_de_impresión</vt:lpstr>
      <vt:lpstr>'4-ABR'!Área_de_impresión</vt:lpstr>
      <vt:lpstr>'4-AGO'!Área_de_impresión</vt:lpstr>
      <vt:lpstr>'4-DIC'!Área_de_impresión</vt:lpstr>
      <vt:lpstr>'4-ENE'!Área_de_impresión</vt:lpstr>
      <vt:lpstr>'4-FEB'!Área_de_impresión</vt:lpstr>
      <vt:lpstr>'4-JUL'!Área_de_impresión</vt:lpstr>
      <vt:lpstr>'4-JUN'!Área_de_impresión</vt:lpstr>
      <vt:lpstr>'4-MAR'!Área_de_impresión</vt:lpstr>
      <vt:lpstr>'4-MAY'!Área_de_impresión</vt:lpstr>
      <vt:lpstr>'4-NOV'!Área_de_impresión</vt:lpstr>
      <vt:lpstr>'4-OCT'!Área_de_impresión</vt:lpstr>
      <vt:lpstr>'4-SEP'!Área_de_impresión</vt:lpstr>
      <vt:lpstr>'5-ABR'!Área_de_impresión</vt:lpstr>
      <vt:lpstr>'5-AGO'!Área_de_impresión</vt:lpstr>
      <vt:lpstr>'5-ENE'!Área_de_impresión</vt:lpstr>
      <vt:lpstr>'5-ENE '!Área_de_impresión</vt:lpstr>
      <vt:lpstr>'5-JUN '!Área_de_impresión</vt:lpstr>
      <vt:lpstr>'5-MAR '!Área_de_impresión</vt:lpstr>
      <vt:lpstr>'5-MAY'!Área_de_impresión</vt:lpstr>
      <vt:lpstr>'5-NOV'!Área_de_impresión</vt:lpstr>
      <vt:lpstr>'5-OCT'!Área_de_impresión</vt:lpstr>
      <vt:lpstr>'5-SEP'!Área_de_impresión</vt:lpstr>
      <vt:lpstr>ANUAL!Área_de_impresión</vt:lpstr>
      <vt:lpstr>MATRIZ!Área_de_impresión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salvarado</dc:creator>
  <cp:lastModifiedBy>Geiner Gerardo Diaz Mendez</cp:lastModifiedBy>
  <cp:lastPrinted>2024-11-11T17:24:54Z</cp:lastPrinted>
  <dcterms:created xsi:type="dcterms:W3CDTF">2013-07-11T18:13:42Z</dcterms:created>
  <dcterms:modified xsi:type="dcterms:W3CDTF">2024-12-17T13:42:44Z</dcterms:modified>
</cp:coreProperties>
</file>